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80" windowWidth="14640" windowHeight="7815"/>
  </bookViews>
  <sheets>
    <sheet name="Introduction" sheetId="14" r:id="rId1"/>
    <sheet name="Method" sheetId="12" r:id="rId2"/>
    <sheet name="Graphs" sheetId="10" r:id="rId3"/>
  </sheets>
  <calcPr calcId="125725"/>
</workbook>
</file>

<file path=xl/calcChain.xml><?xml version="1.0" encoding="utf-8"?>
<calcChain xmlns="http://schemas.openxmlformats.org/spreadsheetml/2006/main">
  <c r="AR59" i="12"/>
  <c r="A1" l="1"/>
  <c r="A1" i="10" s="1"/>
  <c r="A35" l="1"/>
  <c r="AQ42" i="12"/>
  <c r="AQ59" s="1"/>
  <c r="BA5" s="1"/>
  <c r="BA24" s="1"/>
  <c r="AP42"/>
  <c r="AP59" s="1"/>
  <c r="AZ5" s="1"/>
  <c r="AZ24" s="1"/>
  <c r="AO42"/>
  <c r="AO59" s="1"/>
  <c r="AY5" s="1"/>
  <c r="AY24" s="1"/>
  <c r="AN42"/>
  <c r="AN59" s="1"/>
  <c r="AM42"/>
  <c r="AM59" s="1"/>
  <c r="AW5" s="1"/>
  <c r="AW24" s="1"/>
  <c r="I50"/>
  <c r="H50"/>
  <c r="G50"/>
  <c r="F50"/>
  <c r="E50"/>
  <c r="D50"/>
  <c r="C50"/>
  <c r="BE34"/>
  <c r="BE33"/>
  <c r="BE32"/>
  <c r="BE31"/>
  <c r="BE30"/>
  <c r="BE29"/>
  <c r="BE28"/>
  <c r="BE27"/>
  <c r="BE26"/>
  <c r="BN25"/>
  <c r="BM25"/>
  <c r="BL25"/>
  <c r="BK25"/>
  <c r="BJ25"/>
  <c r="BI25"/>
  <c r="BH25"/>
  <c r="BG25"/>
  <c r="BF25"/>
  <c r="BE25"/>
  <c r="BN24"/>
  <c r="BM24"/>
  <c r="BL24"/>
  <c r="BK24"/>
  <c r="BJ24"/>
  <c r="BI24"/>
  <c r="BH24"/>
  <c r="BG24"/>
  <c r="BF24"/>
  <c r="L26"/>
  <c r="K26"/>
  <c r="J26"/>
  <c r="I26"/>
  <c r="H26"/>
  <c r="G26"/>
  <c r="F26"/>
  <c r="E26"/>
  <c r="D26"/>
  <c r="C26"/>
  <c r="L25"/>
  <c r="AI6" s="1"/>
  <c r="K25"/>
  <c r="AH6" s="1"/>
  <c r="J25"/>
  <c r="AG7" s="1"/>
  <c r="I25"/>
  <c r="H25"/>
  <c r="G25"/>
  <c r="F25"/>
  <c r="E25"/>
  <c r="D25"/>
  <c r="C25"/>
  <c r="BE15"/>
  <c r="BE14"/>
  <c r="BE13"/>
  <c r="BE12"/>
  <c r="BE11"/>
  <c r="BE10"/>
  <c r="BE9"/>
  <c r="BE8"/>
  <c r="BE7"/>
  <c r="BE6"/>
  <c r="BN5"/>
  <c r="BM5"/>
  <c r="BL5"/>
  <c r="BK5"/>
  <c r="BJ5"/>
  <c r="BI5"/>
  <c r="BH5"/>
  <c r="BG5"/>
  <c r="BF5"/>
  <c r="AX5"/>
  <c r="AX24" s="1"/>
  <c r="Z7" l="1"/>
  <c r="AL18"/>
  <c r="AD6"/>
  <c r="AP18"/>
  <c r="AA7"/>
  <c r="AM18"/>
  <c r="AE7"/>
  <c r="AQ18"/>
  <c r="AB6"/>
  <c r="AN18"/>
  <c r="AF6"/>
  <c r="AR18"/>
  <c r="AC7"/>
  <c r="AO18"/>
  <c r="AL12"/>
  <c r="AO11"/>
  <c r="AP16"/>
  <c r="AP8"/>
  <c r="AO15"/>
  <c r="AL8"/>
  <c r="AQ17"/>
  <c r="AM17"/>
  <c r="AQ13"/>
  <c r="AM13"/>
  <c r="AQ9"/>
  <c r="AL16"/>
  <c r="AP12"/>
  <c r="AM9"/>
  <c r="AR7"/>
  <c r="AN7"/>
  <c r="AN14"/>
  <c r="AR10"/>
  <c r="AN10"/>
  <c r="AQ7"/>
  <c r="AM7"/>
  <c r="AP17"/>
  <c r="AL17"/>
  <c r="AO16"/>
  <c r="AR15"/>
  <c r="AN15"/>
  <c r="AQ14"/>
  <c r="AM14"/>
  <c r="AP13"/>
  <c r="AL13"/>
  <c r="AO12"/>
  <c r="AR11"/>
  <c r="AN11"/>
  <c r="AQ10"/>
  <c r="AM10"/>
  <c r="AP9"/>
  <c r="AL9"/>
  <c r="AO8"/>
  <c r="AP7"/>
  <c r="AO17"/>
  <c r="AR16"/>
  <c r="AN16"/>
  <c r="AQ15"/>
  <c r="AM15"/>
  <c r="AP14"/>
  <c r="AL14"/>
  <c r="AO13"/>
  <c r="AR12"/>
  <c r="AN12"/>
  <c r="AQ11"/>
  <c r="AM11"/>
  <c r="AP10"/>
  <c r="AL10"/>
  <c r="AO9"/>
  <c r="AR8"/>
  <c r="AN8"/>
  <c r="AR14"/>
  <c r="AL7"/>
  <c r="AO7"/>
  <c r="AR17"/>
  <c r="AN17"/>
  <c r="AQ16"/>
  <c r="AM16"/>
  <c r="AP15"/>
  <c r="AL15"/>
  <c r="AO14"/>
  <c r="AR13"/>
  <c r="AN13"/>
  <c r="AQ12"/>
  <c r="AM12"/>
  <c r="AP11"/>
  <c r="AL11"/>
  <c r="AO10"/>
  <c r="AR9"/>
  <c r="AN9"/>
  <c r="AQ8"/>
  <c r="AM8"/>
  <c r="J50"/>
  <c r="Z18"/>
  <c r="Z16"/>
  <c r="Z35" s="1"/>
  <c r="Z14"/>
  <c r="Z33" s="1"/>
  <c r="Z12"/>
  <c r="Z31" s="1"/>
  <c r="Z10"/>
  <c r="Z8"/>
  <c r="Z26" s="1"/>
  <c r="AG18"/>
  <c r="AE18"/>
  <c r="AC18"/>
  <c r="AA18"/>
  <c r="AF17"/>
  <c r="AD17"/>
  <c r="AB17"/>
  <c r="AG16"/>
  <c r="AE16"/>
  <c r="AC16"/>
  <c r="AA16"/>
  <c r="AF15"/>
  <c r="AD15"/>
  <c r="AB15"/>
  <c r="AG14"/>
  <c r="AE14"/>
  <c r="AC14"/>
  <c r="AA14"/>
  <c r="AF13"/>
  <c r="AD13"/>
  <c r="AB13"/>
  <c r="AG12"/>
  <c r="AE12"/>
  <c r="AC12"/>
  <c r="AA12"/>
  <c r="AF11"/>
  <c r="AD11"/>
  <c r="AB11"/>
  <c r="AG10"/>
  <c r="AE10"/>
  <c r="AC10"/>
  <c r="AA10"/>
  <c r="AF9"/>
  <c r="AD9"/>
  <c r="AB9"/>
  <c r="AG8"/>
  <c r="AE8"/>
  <c r="AE26" s="1"/>
  <c r="AC8"/>
  <c r="AA8"/>
  <c r="AA26" s="1"/>
  <c r="AF7"/>
  <c r="AD7"/>
  <c r="AD25" s="1"/>
  <c r="AB7"/>
  <c r="AG6"/>
  <c r="AG25" s="1"/>
  <c r="U6" s="1"/>
  <c r="BL6" s="1"/>
  <c r="AE6"/>
  <c r="AE25" s="1"/>
  <c r="AC6"/>
  <c r="AC25" s="1"/>
  <c r="AA6"/>
  <c r="AA25" s="1"/>
  <c r="AH18"/>
  <c r="AH17"/>
  <c r="AH16"/>
  <c r="AH15"/>
  <c r="AH14"/>
  <c r="AH33" s="1"/>
  <c r="V14" s="1"/>
  <c r="BM14" s="1"/>
  <c r="AH13"/>
  <c r="AH12"/>
  <c r="AH11"/>
  <c r="AH10"/>
  <c r="AH29" s="1"/>
  <c r="V10" s="1"/>
  <c r="BM10" s="1"/>
  <c r="AH9"/>
  <c r="AH8"/>
  <c r="AH7"/>
  <c r="Z6"/>
  <c r="Z25" s="1"/>
  <c r="Z17"/>
  <c r="Z36" s="1"/>
  <c r="Z15"/>
  <c r="Z34" s="1"/>
  <c r="Z13"/>
  <c r="Z32" s="1"/>
  <c r="Z11"/>
  <c r="Z9"/>
  <c r="AF18"/>
  <c r="AD18"/>
  <c r="AB18"/>
  <c r="AG17"/>
  <c r="AE17"/>
  <c r="AC17"/>
  <c r="AA17"/>
  <c r="AA36" s="1"/>
  <c r="AF16"/>
  <c r="AD16"/>
  <c r="AB16"/>
  <c r="AG15"/>
  <c r="AG34" s="1"/>
  <c r="U15" s="1"/>
  <c r="BL15" s="1"/>
  <c r="AE15"/>
  <c r="AC15"/>
  <c r="AA15"/>
  <c r="AA34" s="1"/>
  <c r="AF14"/>
  <c r="AD14"/>
  <c r="AB14"/>
  <c r="AG13"/>
  <c r="AE13"/>
  <c r="AE32" s="1"/>
  <c r="AC13"/>
  <c r="AA13"/>
  <c r="AF12"/>
  <c r="AD12"/>
  <c r="AD31" s="1"/>
  <c r="AB12"/>
  <c r="AG11"/>
  <c r="AE11"/>
  <c r="AC11"/>
  <c r="AC30" s="1"/>
  <c r="AA11"/>
  <c r="AF10"/>
  <c r="AD10"/>
  <c r="AB10"/>
  <c r="AB29" s="1"/>
  <c r="AG9"/>
  <c r="AE9"/>
  <c r="AC9"/>
  <c r="AA9"/>
  <c r="AA28" s="1"/>
  <c r="AF8"/>
  <c r="AD8"/>
  <c r="AB8"/>
  <c r="AI18"/>
  <c r="AI17"/>
  <c r="AI16"/>
  <c r="AI35" s="1"/>
  <c r="W16" s="1"/>
  <c r="AI15"/>
  <c r="AI14"/>
  <c r="AI13"/>
  <c r="AI12"/>
  <c r="AI31" s="1"/>
  <c r="W12" s="1"/>
  <c r="BN12" s="1"/>
  <c r="AI11"/>
  <c r="AI10"/>
  <c r="AI9"/>
  <c r="AI8"/>
  <c r="AI27" s="1"/>
  <c r="W8" s="1"/>
  <c r="BN8" s="1"/>
  <c r="AI7"/>
  <c r="AA35" l="1"/>
  <c r="AM19"/>
  <c r="AQ19"/>
  <c r="AN19"/>
  <c r="AO19"/>
  <c r="AP19"/>
  <c r="AR19"/>
  <c r="AL19"/>
  <c r="U26"/>
  <c r="AS8"/>
  <c r="AL27" s="1"/>
  <c r="AS15"/>
  <c r="AM34" s="1"/>
  <c r="AS17"/>
  <c r="AQ36" s="1"/>
  <c r="AR54" s="1"/>
  <c r="AR71" s="1"/>
  <c r="BB17" s="1"/>
  <c r="AS14"/>
  <c r="AP33" s="1"/>
  <c r="AS9"/>
  <c r="AP28" s="1"/>
  <c r="AS13"/>
  <c r="AP32" s="1"/>
  <c r="AS10"/>
  <c r="AO29" s="1"/>
  <c r="AS12"/>
  <c r="AM31" s="1"/>
  <c r="Z28"/>
  <c r="AS16"/>
  <c r="AL35" s="1"/>
  <c r="AS11"/>
  <c r="AM30" s="1"/>
  <c r="AS18"/>
  <c r="AL37" s="1"/>
  <c r="AS7"/>
  <c r="AM26" s="1"/>
  <c r="AI29"/>
  <c r="W10" s="1"/>
  <c r="BN10" s="1"/>
  <c r="AI33"/>
  <c r="W14" s="1"/>
  <c r="BN14" s="1"/>
  <c r="AD27"/>
  <c r="AE28"/>
  <c r="AG30"/>
  <c r="U11" s="1"/>
  <c r="BL11" s="1"/>
  <c r="AA32"/>
  <c r="AB33"/>
  <c r="AC34"/>
  <c r="AD35"/>
  <c r="AE36"/>
  <c r="AH27"/>
  <c r="V8" s="1"/>
  <c r="BM8" s="1"/>
  <c r="AH31"/>
  <c r="V12" s="1"/>
  <c r="BM12" s="1"/>
  <c r="AH35"/>
  <c r="V16" s="1"/>
  <c r="AP27"/>
  <c r="AN27"/>
  <c r="AO34"/>
  <c r="AL36"/>
  <c r="AN29"/>
  <c r="AM35"/>
  <c r="AM32"/>
  <c r="AQ32"/>
  <c r="AN32"/>
  <c r="AB27"/>
  <c r="AC28"/>
  <c r="AG28"/>
  <c r="U9" s="1"/>
  <c r="BL9" s="1"/>
  <c r="AD29"/>
  <c r="AA30"/>
  <c r="AE30"/>
  <c r="AB31"/>
  <c r="AC32"/>
  <c r="AG32"/>
  <c r="U13" s="1"/>
  <c r="BL13" s="1"/>
  <c r="AD33"/>
  <c r="AE34"/>
  <c r="AB35"/>
  <c r="AC36"/>
  <c r="AG36"/>
  <c r="U17" s="1"/>
  <c r="Z30"/>
  <c r="AF27"/>
  <c r="T8" s="1"/>
  <c r="BK8" s="1"/>
  <c r="AF31"/>
  <c r="T12" s="1"/>
  <c r="BK12" s="1"/>
  <c r="AF35"/>
  <c r="T16" s="1"/>
  <c r="BB38"/>
  <c r="AF29"/>
  <c r="T10" s="1"/>
  <c r="BK10" s="1"/>
  <c r="AF33"/>
  <c r="T14" s="1"/>
  <c r="BK14" s="1"/>
  <c r="AI26"/>
  <c r="W7" s="1"/>
  <c r="BN7" s="1"/>
  <c r="AI28"/>
  <c r="W9" s="1"/>
  <c r="BN9" s="1"/>
  <c r="AI30"/>
  <c r="W11" s="1"/>
  <c r="BN11" s="1"/>
  <c r="AI32"/>
  <c r="W13" s="1"/>
  <c r="BN13" s="1"/>
  <c r="AI34"/>
  <c r="W15" s="1"/>
  <c r="BN15" s="1"/>
  <c r="AI36"/>
  <c r="W17" s="1"/>
  <c r="AH26"/>
  <c r="V7" s="1"/>
  <c r="BM7" s="1"/>
  <c r="AH28"/>
  <c r="V9" s="1"/>
  <c r="BM9" s="1"/>
  <c r="AH30"/>
  <c r="V11" s="1"/>
  <c r="BM11" s="1"/>
  <c r="AH32"/>
  <c r="V13" s="1"/>
  <c r="BM13" s="1"/>
  <c r="AH34"/>
  <c r="V15" s="1"/>
  <c r="BM15" s="1"/>
  <c r="AH36"/>
  <c r="V17" s="1"/>
  <c r="AB26"/>
  <c r="AF26"/>
  <c r="T7" s="1"/>
  <c r="BK7" s="1"/>
  <c r="AC27"/>
  <c r="AG27"/>
  <c r="U8" s="1"/>
  <c r="BL8" s="1"/>
  <c r="AD28"/>
  <c r="AA29"/>
  <c r="AE29"/>
  <c r="AB30"/>
  <c r="AF30"/>
  <c r="T11" s="1"/>
  <c r="BK11" s="1"/>
  <c r="AC31"/>
  <c r="AG31"/>
  <c r="U12" s="1"/>
  <c r="BL12" s="1"/>
  <c r="AD32"/>
  <c r="AA33"/>
  <c r="AE33"/>
  <c r="AB34"/>
  <c r="AF34"/>
  <c r="T15" s="1"/>
  <c r="BK15" s="1"/>
  <c r="AC35"/>
  <c r="AG35"/>
  <c r="U16" s="1"/>
  <c r="AD36"/>
  <c r="Z29"/>
  <c r="AI25"/>
  <c r="W6" s="1"/>
  <c r="AD26"/>
  <c r="AA27"/>
  <c r="AE27"/>
  <c r="AB28"/>
  <c r="AF28"/>
  <c r="T9" s="1"/>
  <c r="BK9" s="1"/>
  <c r="AC29"/>
  <c r="AG29"/>
  <c r="U10" s="1"/>
  <c r="BL10" s="1"/>
  <c r="AD30"/>
  <c r="AA31"/>
  <c r="AE31"/>
  <c r="AB32"/>
  <c r="AF32"/>
  <c r="T13" s="1"/>
  <c r="BK13" s="1"/>
  <c r="AC33"/>
  <c r="AG33"/>
  <c r="U14" s="1"/>
  <c r="BL14" s="1"/>
  <c r="AD34"/>
  <c r="AE35"/>
  <c r="AB36"/>
  <c r="AF36"/>
  <c r="T17" s="1"/>
  <c r="Z27"/>
  <c r="AF25"/>
  <c r="T6" s="1"/>
  <c r="AG26"/>
  <c r="U7" s="1"/>
  <c r="AC26"/>
  <c r="AH25"/>
  <c r="V6" s="1"/>
  <c r="AB25"/>
  <c r="AL28"/>
  <c r="AN26"/>
  <c r="BL26"/>
  <c r="AQ50" l="1"/>
  <c r="AQ67" s="1"/>
  <c r="BA13" s="1"/>
  <c r="AR50"/>
  <c r="AR67" s="1"/>
  <c r="BB13" s="1"/>
  <c r="AO30"/>
  <c r="AQ30"/>
  <c r="AR48" s="1"/>
  <c r="AR65" s="1"/>
  <c r="BB11" s="1"/>
  <c r="AQ26"/>
  <c r="AR44" s="1"/>
  <c r="AR61" s="1"/>
  <c r="BB7" s="1"/>
  <c r="BB25" s="1"/>
  <c r="AS19"/>
  <c r="AN37"/>
  <c r="AQ37"/>
  <c r="AR55" s="1"/>
  <c r="AR72" s="1"/>
  <c r="BB18" s="1"/>
  <c r="AP34"/>
  <c r="AP52" s="1"/>
  <c r="AP69" s="1"/>
  <c r="AZ15" s="1"/>
  <c r="AN34"/>
  <c r="AO52" s="1"/>
  <c r="AO69" s="1"/>
  <c r="AY15" s="1"/>
  <c r="AP37"/>
  <c r="AL34"/>
  <c r="AP26"/>
  <c r="AP30"/>
  <c r="AQ48" s="1"/>
  <c r="AQ65" s="1"/>
  <c r="BA11" s="1"/>
  <c r="AL30"/>
  <c r="AM48" s="1"/>
  <c r="AM65" s="1"/>
  <c r="AW11" s="1"/>
  <c r="AQ27"/>
  <c r="AM27"/>
  <c r="AM45" s="1"/>
  <c r="AM62" s="1"/>
  <c r="AW8" s="1"/>
  <c r="AL26"/>
  <c r="AM44" s="1"/>
  <c r="AM61" s="1"/>
  <c r="AW7" s="1"/>
  <c r="AO32"/>
  <c r="AP50" s="1"/>
  <c r="AP67" s="1"/>
  <c r="AZ13" s="1"/>
  <c r="AN30"/>
  <c r="AN48" s="1"/>
  <c r="AN65" s="1"/>
  <c r="AX11" s="1"/>
  <c r="AO27"/>
  <c r="AP45" s="1"/>
  <c r="AP62" s="1"/>
  <c r="AZ8" s="1"/>
  <c r="AO26"/>
  <c r="AL32"/>
  <c r="AM50" s="1"/>
  <c r="AM67" s="1"/>
  <c r="AW13" s="1"/>
  <c r="AQ29"/>
  <c r="AR47" s="1"/>
  <c r="AR64" s="1"/>
  <c r="BB10" s="1"/>
  <c r="BB29" s="1"/>
  <c r="AM52"/>
  <c r="AM69" s="1"/>
  <c r="AW15" s="1"/>
  <c r="AN28"/>
  <c r="AL33"/>
  <c r="AM36"/>
  <c r="AN36"/>
  <c r="AQ34"/>
  <c r="AR52" s="1"/>
  <c r="AR69" s="1"/>
  <c r="BB15" s="1"/>
  <c r="AQ33"/>
  <c r="AM33"/>
  <c r="AN33"/>
  <c r="AO28"/>
  <c r="AP46" s="1"/>
  <c r="AP63" s="1"/>
  <c r="AZ9" s="1"/>
  <c r="AO36"/>
  <c r="AM28"/>
  <c r="AQ28"/>
  <c r="AO33"/>
  <c r="AP51" s="1"/>
  <c r="AP68" s="1"/>
  <c r="AZ14" s="1"/>
  <c r="AP36"/>
  <c r="AQ54" s="1"/>
  <c r="AQ71" s="1"/>
  <c r="BA17" s="1"/>
  <c r="AL31"/>
  <c r="AM49" s="1"/>
  <c r="AM66" s="1"/>
  <c r="AW12" s="1"/>
  <c r="AN52"/>
  <c r="AN69" s="1"/>
  <c r="AX15" s="1"/>
  <c r="AM29"/>
  <c r="AN47" s="1"/>
  <c r="AN64" s="1"/>
  <c r="AX10" s="1"/>
  <c r="AM37"/>
  <c r="AP48"/>
  <c r="AP65" s="1"/>
  <c r="AZ11" s="1"/>
  <c r="AP29"/>
  <c r="AQ47" s="1"/>
  <c r="AQ64" s="1"/>
  <c r="BA10" s="1"/>
  <c r="BA29" s="1"/>
  <c r="S10" s="1"/>
  <c r="AN35"/>
  <c r="AN53" s="1"/>
  <c r="AN70" s="1"/>
  <c r="AX16" s="1"/>
  <c r="AO47"/>
  <c r="AO64" s="1"/>
  <c r="AY10" s="1"/>
  <c r="AO31"/>
  <c r="AO35"/>
  <c r="AQ35"/>
  <c r="AR53" s="1"/>
  <c r="AR70" s="1"/>
  <c r="BB16" s="1"/>
  <c r="BB35" s="1"/>
  <c r="AN31"/>
  <c r="AN49" s="1"/>
  <c r="AN66" s="1"/>
  <c r="AX12" s="1"/>
  <c r="AP31"/>
  <c r="AL29"/>
  <c r="AO37"/>
  <c r="AP35"/>
  <c r="AQ31"/>
  <c r="AR49" s="1"/>
  <c r="AR66" s="1"/>
  <c r="BB12" s="1"/>
  <c r="BB31" s="1"/>
  <c r="AM53"/>
  <c r="AM70" s="1"/>
  <c r="AW16" s="1"/>
  <c r="AN50"/>
  <c r="AN67" s="1"/>
  <c r="AX13" s="1"/>
  <c r="AO48"/>
  <c r="AO65" s="1"/>
  <c r="AY11" s="1"/>
  <c r="BM6"/>
  <c r="V35"/>
  <c r="V34"/>
  <c r="BM34" s="1"/>
  <c r="V30"/>
  <c r="BM30" s="1"/>
  <c r="V26"/>
  <c r="V29"/>
  <c r="BM29" s="1"/>
  <c r="V37"/>
  <c r="V33"/>
  <c r="BM33" s="1"/>
  <c r="V36"/>
  <c r="V32"/>
  <c r="BM32" s="1"/>
  <c r="V28"/>
  <c r="BM28" s="1"/>
  <c r="V31"/>
  <c r="BM31" s="1"/>
  <c r="V27"/>
  <c r="BM27" s="1"/>
  <c r="BL7"/>
  <c r="U37"/>
  <c r="U29"/>
  <c r="BL29" s="1"/>
  <c r="U28"/>
  <c r="BL28" s="1"/>
  <c r="U34"/>
  <c r="BL34" s="1"/>
  <c r="U35"/>
  <c r="U31"/>
  <c r="BL31" s="1"/>
  <c r="U27"/>
  <c r="U38" s="1"/>
  <c r="U30"/>
  <c r="BL30" s="1"/>
  <c r="U36"/>
  <c r="U33"/>
  <c r="BL33" s="1"/>
  <c r="U32"/>
  <c r="BL32" s="1"/>
  <c r="BK6"/>
  <c r="T37"/>
  <c r="T33"/>
  <c r="BK33" s="1"/>
  <c r="T36"/>
  <c r="T32"/>
  <c r="BK32" s="1"/>
  <c r="T28"/>
  <c r="BK28" s="1"/>
  <c r="T31"/>
  <c r="BK31" s="1"/>
  <c r="T27"/>
  <c r="BK27" s="1"/>
  <c r="T35"/>
  <c r="T34"/>
  <c r="BK34" s="1"/>
  <c r="T30"/>
  <c r="BK30" s="1"/>
  <c r="T26"/>
  <c r="T38" s="1"/>
  <c r="T29"/>
  <c r="BK29" s="1"/>
  <c r="BN6"/>
  <c r="W31"/>
  <c r="BN31" s="1"/>
  <c r="W30"/>
  <c r="BN30" s="1"/>
  <c r="W36"/>
  <c r="W37"/>
  <c r="W33"/>
  <c r="BN33" s="1"/>
  <c r="W29"/>
  <c r="BN29" s="1"/>
  <c r="W32"/>
  <c r="BN32" s="1"/>
  <c r="W28"/>
  <c r="BN28" s="1"/>
  <c r="W34"/>
  <c r="BN34" s="1"/>
  <c r="W35"/>
  <c r="W27"/>
  <c r="BN27" s="1"/>
  <c r="W26"/>
  <c r="AN44"/>
  <c r="AN61" s="1"/>
  <c r="AX7" s="1"/>
  <c r="AX25" s="1"/>
  <c r="P6" s="1"/>
  <c r="P26" s="1"/>
  <c r="AQ44"/>
  <c r="AQ61" s="1"/>
  <c r="BA7" s="1"/>
  <c r="BA25" s="1"/>
  <c r="S6" s="1"/>
  <c r="S26" s="1"/>
  <c r="AO44"/>
  <c r="AO61" s="1"/>
  <c r="AY7" s="1"/>
  <c r="AY25" s="1"/>
  <c r="Q6" s="1"/>
  <c r="Q26" s="1"/>
  <c r="AX31" l="1"/>
  <c r="P12" s="1"/>
  <c r="P32" s="1"/>
  <c r="BB30"/>
  <c r="AQ46"/>
  <c r="AQ63" s="1"/>
  <c r="BA9" s="1"/>
  <c r="AR46"/>
  <c r="AR63" s="1"/>
  <c r="BB9" s="1"/>
  <c r="BB28" s="1"/>
  <c r="AN46"/>
  <c r="AN63" s="1"/>
  <c r="AX9" s="1"/>
  <c r="AQ45"/>
  <c r="AQ62" s="1"/>
  <c r="BA8" s="1"/>
  <c r="AR45"/>
  <c r="AR62" s="1"/>
  <c r="BB8" s="1"/>
  <c r="BB36"/>
  <c r="BB37"/>
  <c r="W38"/>
  <c r="AN55"/>
  <c r="AN72" s="1"/>
  <c r="AX18" s="1"/>
  <c r="AX37" s="1"/>
  <c r="AQ51"/>
  <c r="AR51"/>
  <c r="AR68" s="1"/>
  <c r="BB14" s="1"/>
  <c r="BB33" s="1"/>
  <c r="V38"/>
  <c r="AO55"/>
  <c r="AO72" s="1"/>
  <c r="AY18" s="1"/>
  <c r="AY37" s="1"/>
  <c r="BB34"/>
  <c r="AY29"/>
  <c r="Q10" s="1"/>
  <c r="AX30"/>
  <c r="P11" s="1"/>
  <c r="P31" s="1"/>
  <c r="AW31"/>
  <c r="O12" s="1"/>
  <c r="O32" s="1"/>
  <c r="AX28"/>
  <c r="P9" s="1"/>
  <c r="P29" s="1"/>
  <c r="AN51"/>
  <c r="AN68" s="1"/>
  <c r="AX14" s="1"/>
  <c r="AX33" s="1"/>
  <c r="P14" s="1"/>
  <c r="P34" s="1"/>
  <c r="AQ68"/>
  <c r="BA14" s="1"/>
  <c r="AW34"/>
  <c r="O15" s="1"/>
  <c r="O35" s="1"/>
  <c r="AZ27"/>
  <c r="R8" s="1"/>
  <c r="AW26"/>
  <c r="O7" s="1"/>
  <c r="O27" s="1"/>
  <c r="AX34"/>
  <c r="P15" s="1"/>
  <c r="P35" s="1"/>
  <c r="AZ33"/>
  <c r="R14" s="1"/>
  <c r="R34" s="1"/>
  <c r="AN45"/>
  <c r="AN62" s="1"/>
  <c r="AX8" s="1"/>
  <c r="BA27"/>
  <c r="S8" s="1"/>
  <c r="BJ8" s="1"/>
  <c r="BA26"/>
  <c r="S7" s="1"/>
  <c r="S27" s="1"/>
  <c r="AX29"/>
  <c r="P10" s="1"/>
  <c r="P30" s="1"/>
  <c r="BA28"/>
  <c r="S9" s="1"/>
  <c r="AZ32"/>
  <c r="R13" s="1"/>
  <c r="BI13" s="1"/>
  <c r="AW30"/>
  <c r="O11" s="1"/>
  <c r="O31" s="1"/>
  <c r="AQ55"/>
  <c r="AQ72" s="1"/>
  <c r="BA18" s="1"/>
  <c r="BA37" s="1"/>
  <c r="AM46"/>
  <c r="AM63" s="1"/>
  <c r="AW9" s="1"/>
  <c r="AW27" s="1"/>
  <c r="O8" s="1"/>
  <c r="AM55"/>
  <c r="AM72" s="1"/>
  <c r="AW18" s="1"/>
  <c r="AP54"/>
  <c r="AP71" s="1"/>
  <c r="AZ17" s="1"/>
  <c r="AN54"/>
  <c r="AN71" s="1"/>
  <c r="AX17" s="1"/>
  <c r="BG14"/>
  <c r="BI8"/>
  <c r="AP44"/>
  <c r="AP61" s="1"/>
  <c r="AZ7" s="1"/>
  <c r="AZ25" s="1"/>
  <c r="R6" s="1"/>
  <c r="R26" s="1"/>
  <c r="AO50"/>
  <c r="AO67" s="1"/>
  <c r="AY13" s="1"/>
  <c r="AQ52"/>
  <c r="AQ69" s="1"/>
  <c r="BA15" s="1"/>
  <c r="BF12"/>
  <c r="AO45"/>
  <c r="AO62" s="1"/>
  <c r="AY8" s="1"/>
  <c r="AO51"/>
  <c r="AM51"/>
  <c r="AM68" s="1"/>
  <c r="AW14" s="1"/>
  <c r="AW33" s="1"/>
  <c r="O14" s="1"/>
  <c r="O34" s="1"/>
  <c r="BJ10"/>
  <c r="AO54"/>
  <c r="AO71" s="1"/>
  <c r="AY17" s="1"/>
  <c r="AO46"/>
  <c r="AO63" s="1"/>
  <c r="AY9" s="1"/>
  <c r="AY28" s="1"/>
  <c r="Q9" s="1"/>
  <c r="AM54"/>
  <c r="AM71" s="1"/>
  <c r="AW17" s="1"/>
  <c r="AW35" s="1"/>
  <c r="O16" s="1"/>
  <c r="O36" s="1"/>
  <c r="AM47"/>
  <c r="AP53"/>
  <c r="AP70" s="1"/>
  <c r="AZ16" s="1"/>
  <c r="AZ35" s="1"/>
  <c r="R16" s="1"/>
  <c r="R36" s="1"/>
  <c r="AP49"/>
  <c r="AP47"/>
  <c r="AP55"/>
  <c r="AP72" s="1"/>
  <c r="AZ18" s="1"/>
  <c r="BG12"/>
  <c r="BG11"/>
  <c r="BF32"/>
  <c r="BF31"/>
  <c r="BJ9"/>
  <c r="AQ53"/>
  <c r="AQ70" s="1"/>
  <c r="BA16" s="1"/>
  <c r="BA35" s="1"/>
  <c r="S16" s="1"/>
  <c r="AQ49"/>
  <c r="AQ66" s="1"/>
  <c r="BA12" s="1"/>
  <c r="BA31" s="1"/>
  <c r="S12" s="1"/>
  <c r="AO49"/>
  <c r="AO53"/>
  <c r="AO70" s="1"/>
  <c r="AY16" s="1"/>
  <c r="AY35" s="1"/>
  <c r="Q16" s="1"/>
  <c r="Q36" s="1"/>
  <c r="BN26"/>
  <c r="BL27"/>
  <c r="BH10"/>
  <c r="BK26"/>
  <c r="BM26"/>
  <c r="AW25"/>
  <c r="O6" s="1"/>
  <c r="AX36" l="1"/>
  <c r="P17" s="1"/>
  <c r="P37" s="1"/>
  <c r="AY36"/>
  <c r="Q17" s="1"/>
  <c r="Q37" s="1"/>
  <c r="AZ26"/>
  <c r="R7" s="1"/>
  <c r="R27" s="1"/>
  <c r="BI27" s="1"/>
  <c r="BB32"/>
  <c r="BB27"/>
  <c r="BB26"/>
  <c r="BI7"/>
  <c r="BI14"/>
  <c r="BG10"/>
  <c r="O28"/>
  <c r="BF8"/>
  <c r="AX32"/>
  <c r="P13" s="1"/>
  <c r="AX35"/>
  <c r="P16" s="1"/>
  <c r="P36" s="1"/>
  <c r="AM64"/>
  <c r="AW10" s="1"/>
  <c r="AW29" s="1"/>
  <c r="O10" s="1"/>
  <c r="O30" s="1"/>
  <c r="S29"/>
  <c r="BJ29" s="1"/>
  <c r="S28"/>
  <c r="BA30"/>
  <c r="S11" s="1"/>
  <c r="S31" s="1"/>
  <c r="AP64"/>
  <c r="AZ10" s="1"/>
  <c r="AO68"/>
  <c r="AY14" s="1"/>
  <c r="AY33" s="1"/>
  <c r="Q14" s="1"/>
  <c r="Q34" s="1"/>
  <c r="AX27"/>
  <c r="P8" s="1"/>
  <c r="AX26"/>
  <c r="P7" s="1"/>
  <c r="P27" s="1"/>
  <c r="BA33"/>
  <c r="S14" s="1"/>
  <c r="BA32"/>
  <c r="S13" s="1"/>
  <c r="AW32"/>
  <c r="O13" s="1"/>
  <c r="O33" s="1"/>
  <c r="AP66"/>
  <c r="AZ12" s="1"/>
  <c r="AY27"/>
  <c r="Q8" s="1"/>
  <c r="BH8" s="1"/>
  <c r="AY26"/>
  <c r="Q7" s="1"/>
  <c r="Q29" s="1"/>
  <c r="R28"/>
  <c r="AZ34"/>
  <c r="R15" s="1"/>
  <c r="R35" s="1"/>
  <c r="AO66"/>
  <c r="AY12" s="1"/>
  <c r="BA34"/>
  <c r="S15" s="1"/>
  <c r="BJ15" s="1"/>
  <c r="AY34"/>
  <c r="Q15" s="1"/>
  <c r="Q35" s="1"/>
  <c r="S30"/>
  <c r="BJ30" s="1"/>
  <c r="BA36"/>
  <c r="S17" s="1"/>
  <c r="AW37"/>
  <c r="AW36"/>
  <c r="O17" s="1"/>
  <c r="O37" s="1"/>
  <c r="AZ37"/>
  <c r="AZ36"/>
  <c r="R17" s="1"/>
  <c r="R37" s="1"/>
  <c r="BG34"/>
  <c r="BH9"/>
  <c r="BI28"/>
  <c r="BI6"/>
  <c r="BF15"/>
  <c r="BF11"/>
  <c r="BG7"/>
  <c r="BJ12"/>
  <c r="BG15"/>
  <c r="BG9"/>
  <c r="BG6"/>
  <c r="BG26"/>
  <c r="BF27"/>
  <c r="BF7"/>
  <c r="BH6"/>
  <c r="BJ27"/>
  <c r="BJ7"/>
  <c r="O26"/>
  <c r="BF26" s="1"/>
  <c r="BF6"/>
  <c r="BF28"/>
  <c r="BI26"/>
  <c r="BJ6"/>
  <c r="BJ28"/>
  <c r="BJ11" l="1"/>
  <c r="BH15"/>
  <c r="S37"/>
  <c r="BI15"/>
  <c r="BH7"/>
  <c r="AW28"/>
  <c r="O9" s="1"/>
  <c r="P33"/>
  <c r="BG13"/>
  <c r="S35"/>
  <c r="AZ31"/>
  <c r="R12" s="1"/>
  <c r="AZ30"/>
  <c r="R11" s="1"/>
  <c r="S34"/>
  <c r="BJ34" s="1"/>
  <c r="BJ14"/>
  <c r="BH14"/>
  <c r="S36"/>
  <c r="AY32"/>
  <c r="Q13" s="1"/>
  <c r="AY31"/>
  <c r="Q12" s="1"/>
  <c r="AY30"/>
  <c r="Q11" s="1"/>
  <c r="Q27"/>
  <c r="Q30"/>
  <c r="BH30" s="1"/>
  <c r="P28"/>
  <c r="BG8"/>
  <c r="AZ29"/>
  <c r="R10" s="1"/>
  <c r="AZ28"/>
  <c r="R9" s="1"/>
  <c r="BF10"/>
  <c r="Q28"/>
  <c r="BH28" s="1"/>
  <c r="S33"/>
  <c r="BJ13"/>
  <c r="S32"/>
  <c r="BF30"/>
  <c r="BH29"/>
  <c r="BH34"/>
  <c r="BF34"/>
  <c r="BF14"/>
  <c r="BF33"/>
  <c r="BF13"/>
  <c r="BG31"/>
  <c r="BI34"/>
  <c r="BG27"/>
  <c r="BG28"/>
  <c r="BJ33"/>
  <c r="BJ32"/>
  <c r="BG29"/>
  <c r="BJ31"/>
  <c r="BG30"/>
  <c r="BG33"/>
  <c r="BG32"/>
  <c r="BH26"/>
  <c r="BJ26"/>
  <c r="S38" l="1"/>
  <c r="O29"/>
  <c r="BF29" s="1"/>
  <c r="BF9"/>
  <c r="BH27"/>
  <c r="R29"/>
  <c r="BI9"/>
  <c r="R33"/>
  <c r="BI33" s="1"/>
  <c r="Q33"/>
  <c r="BH33" s="1"/>
  <c r="BH13"/>
  <c r="R30"/>
  <c r="BI30" s="1"/>
  <c r="BI10"/>
  <c r="R31"/>
  <c r="BI31" s="1"/>
  <c r="BI11"/>
  <c r="Q31"/>
  <c r="BH31" s="1"/>
  <c r="BH11"/>
  <c r="R32"/>
  <c r="BI32" s="1"/>
  <c r="BI12"/>
  <c r="Q32"/>
  <c r="BH32" s="1"/>
  <c r="BH12"/>
  <c r="Q38" l="1"/>
  <c r="BI29"/>
  <c r="R38"/>
</calcChain>
</file>

<file path=xl/sharedStrings.xml><?xml version="1.0" encoding="utf-8"?>
<sst xmlns="http://schemas.openxmlformats.org/spreadsheetml/2006/main" count="129" uniqueCount="59">
  <si>
    <t>Parity (i)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</si>
  <si>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</si>
  <si>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</si>
  <si>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</si>
  <si>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</si>
  <si>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</si>
  <si>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</si>
  <si>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</si>
  <si>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</si>
  <si>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</si>
  <si>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</si>
  <si>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Average parity</t>
  </si>
  <si>
    <t>Proportion of order fertility achieved by the upper limit of each age group</t>
  </si>
  <si>
    <t>Proportion of order fertility achieved by the mid-point of each interval</t>
  </si>
  <si>
    <t>OUTPUT</t>
  </si>
  <si>
    <t>(Projected) Parity progression ratios</t>
  </si>
  <si>
    <t>Projected</t>
  </si>
  <si>
    <t>ASFRs</t>
  </si>
  <si>
    <t>Results</t>
  </si>
  <si>
    <t>Cumulated (Projected) Parity Progression Ratios</t>
  </si>
  <si>
    <t>Completed</t>
  </si>
  <si>
    <t>Values for graphs</t>
  </si>
  <si>
    <t>CFR</t>
  </si>
  <si>
    <t>Unprojected Parity Progression Ratios</t>
  </si>
  <si>
    <t>Births in the last year, by age group and parity</t>
  </si>
  <si>
    <t>TOTAL</t>
  </si>
  <si>
    <t>ASFR</t>
  </si>
  <si>
    <t>Projected parity progression ratios</t>
  </si>
  <si>
    <t>Women by age group and parity</t>
  </si>
  <si>
    <t>Projected proportion of women with at least i children</t>
  </si>
  <si>
    <t xml:space="preserve">This method is described at: </t>
  </si>
  <si>
    <t>Data entry</t>
  </si>
  <si>
    <t>Enter the country name in the green box to the right of this cell</t>
  </si>
  <si>
    <t>Country</t>
  </si>
  <si>
    <t>Year of survey</t>
  </si>
  <si>
    <t>Cambodia</t>
  </si>
  <si>
    <r>
      <t xml:space="preserve">Unprojected proportions of women with at least </t>
    </r>
    <r>
      <rPr>
        <b/>
        <i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 xml:space="preserve"> children</t>
    </r>
  </si>
  <si>
    <t>Step 3</t>
  </si>
  <si>
    <t>Step 4</t>
  </si>
  <si>
    <r>
      <t>Age-order specific fertility rates (5AOSFRx(</t>
    </r>
    <r>
      <rPr>
        <b/>
        <i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>))</t>
    </r>
  </si>
  <si>
    <r>
      <t>TOFR(</t>
    </r>
    <r>
      <rPr>
        <b/>
        <i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>)</t>
    </r>
  </si>
  <si>
    <r>
      <t>Parity (</t>
    </r>
    <r>
      <rPr>
        <b/>
        <i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>)</t>
    </r>
  </si>
  <si>
    <t>Step 3b</t>
  </si>
  <si>
    <t>Step 5</t>
  </si>
  <si>
    <t>Step 6</t>
  </si>
  <si>
    <t>Step 7</t>
  </si>
  <si>
    <r>
      <t>Additional proportion attaining parity (</t>
    </r>
    <r>
      <rPr>
        <b/>
        <i/>
        <sz val="11"/>
        <color theme="1"/>
        <rFont val="Arial Narrow"/>
        <family val="2"/>
      </rPr>
      <t>i</t>
    </r>
    <r>
      <rPr>
        <b/>
        <sz val="11"/>
        <color theme="1"/>
        <rFont val="Arial Narrow"/>
        <family val="2"/>
      </rPr>
      <t>) by the end of childbearing</t>
    </r>
  </si>
  <si>
    <t>Step 8</t>
  </si>
  <si>
    <r>
      <t xml:space="preserve">Results are in cells </t>
    </r>
    <r>
      <rPr>
        <b/>
        <sz val="12"/>
        <color theme="1"/>
        <rFont val="Arial"/>
        <family val="2"/>
      </rPr>
      <t xml:space="preserve">O31:W48 </t>
    </r>
    <r>
      <rPr>
        <sz val="12"/>
        <color theme="1"/>
        <rFont val="Arial"/>
        <family val="2"/>
      </rPr>
      <t>of the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2"/>
        <color theme="1"/>
        <rFont val="Arial"/>
        <family val="2"/>
      </rPr>
      <t>Method</t>
    </r>
    <r>
      <rPr>
        <sz val="12"/>
        <color theme="1"/>
        <rFont val="Arial"/>
        <family val="2"/>
      </rPr>
      <t xml:space="preserve"> sheet</t>
    </r>
  </si>
  <si>
    <t xml:space="preserve">Note - Figures in parentheses are of questionable reliability as </t>
  </si>
  <si>
    <t xml:space="preserve">   the proportion of order fertility achieved by that age is less than 0.5</t>
  </si>
  <si>
    <t xml:space="preserve">   the proportion of next order fertility achieved by that age is less than 0.5</t>
  </si>
  <si>
    <r>
      <t xml:space="preserve">Paste a cross-tabulation of women's children ever born and </t>
    </r>
    <r>
      <rPr>
        <sz val="12"/>
        <rFont val="Arial"/>
        <family val="2"/>
      </rPr>
      <t xml:space="preserve">age in cells </t>
    </r>
    <r>
      <rPr>
        <b/>
        <sz val="12"/>
        <rFont val="Arial"/>
        <family val="2"/>
      </rPr>
      <t xml:space="preserve">C6:L24 </t>
    </r>
    <r>
      <rPr>
        <sz val="12"/>
        <rFont val="Arial"/>
        <family val="2"/>
      </rPr>
      <t xml:space="preserve">of the </t>
    </r>
    <r>
      <rPr>
        <b/>
        <i/>
        <sz val="12"/>
        <rFont val="Arial"/>
        <family val="2"/>
      </rPr>
      <t>Method</t>
    </r>
    <r>
      <rPr>
        <sz val="12"/>
        <rFont val="Arial"/>
        <family val="2"/>
      </rPr>
      <t xml:space="preserve"> sheet</t>
    </r>
  </si>
  <si>
    <t>Enter the year of the inquiry in the green box to the right of this cell</t>
  </si>
  <si>
    <r>
      <t xml:space="preserve">Paste a cross-tabulation of numbers of births in the year before the census or survey by women's parity and age in cells </t>
    </r>
    <r>
      <rPr>
        <b/>
        <sz val="12"/>
        <rFont val="Arial"/>
        <family val="2"/>
      </rPr>
      <t xml:space="preserve">C32:I49 </t>
    </r>
    <r>
      <rPr>
        <sz val="12"/>
        <rFont val="Arial"/>
        <family val="2"/>
      </rPr>
      <t xml:space="preserve">of the </t>
    </r>
    <r>
      <rPr>
        <b/>
        <i/>
        <sz val="12"/>
        <rFont val="Arial"/>
        <family val="2"/>
      </rPr>
      <t>Method</t>
    </r>
    <r>
      <rPr>
        <sz val="12"/>
        <rFont val="Arial"/>
        <family val="2"/>
      </rPr>
      <t xml:space="preserve"> sheet</t>
    </r>
  </si>
  <si>
    <t>Parity progression ratios and projected parity progression ratios</t>
  </si>
  <si>
    <t>12+</t>
  </si>
  <si>
    <t>18+</t>
  </si>
  <si>
    <t>http://demographicestimation.iussp.org/content/parity-progression-ratios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</si>
</sst>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0.0000"/>
    <numFmt numFmtId="165" formatCode="0.000"/>
    <numFmt numFmtId="166" formatCode="_ * #,##0_ ;_ * \-#,##0_ ;_0_;_ @_ "/>
    <numFmt numFmtId="167" formatCode="General_)"/>
    <numFmt numFmtId="168" formatCode="_ * #,##0_ ;_ * \-#,##0_ ;_ * &quot;-&quot;??_ ;_ @_ "/>
  </numFmts>
  <fonts count="3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 Narrow"/>
      <family val="2"/>
    </font>
    <font>
      <sz val="11"/>
      <color theme="9" tint="-0.499984740745262"/>
      <name val="Arial Narrow"/>
      <family val="2"/>
    </font>
    <font>
      <b/>
      <sz val="11"/>
      <color theme="1"/>
      <name val="Arial Narrow"/>
      <family val="2"/>
    </font>
    <font>
      <b/>
      <sz val="11"/>
      <color rgb="FF9C6500"/>
      <name val="Arial Narrow"/>
      <family val="2"/>
    </font>
    <font>
      <b/>
      <sz val="11"/>
      <color theme="9" tint="-0.49998474074526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2"/>
      <color rgb="FF006100"/>
      <name val="Arial"/>
      <family val="2"/>
    </font>
    <font>
      <sz val="12"/>
      <color theme="1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theme="9" tint="-0.499984740745262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 Narrow"/>
      <family val="2"/>
    </font>
    <font>
      <b/>
      <i/>
      <sz val="12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trike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4" fontId="4" fillId="4" borderId="1" applyBorder="0"/>
    <xf numFmtId="43" fontId="8" fillId="0" borderId="0" applyFon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9" fillId="0" borderId="0" xfId="0" applyFont="1"/>
    <xf numFmtId="0" fontId="13" fillId="0" borderId="0" xfId="5" applyFont="1"/>
    <xf numFmtId="0" fontId="13" fillId="0" borderId="0" xfId="5" applyFont="1" applyAlignment="1">
      <alignment wrapText="1"/>
    </xf>
    <xf numFmtId="0" fontId="15" fillId="0" borderId="0" xfId="5" applyFont="1"/>
    <xf numFmtId="0" fontId="14" fillId="0" borderId="0" xfId="5" applyFont="1"/>
    <xf numFmtId="0" fontId="15" fillId="0" borderId="0" xfId="5" applyFont="1" applyAlignment="1">
      <alignment vertical="top"/>
    </xf>
    <xf numFmtId="0" fontId="15" fillId="0" borderId="0" xfId="5" applyFont="1" applyAlignment="1">
      <alignment wrapText="1"/>
    </xf>
    <xf numFmtId="0" fontId="15" fillId="0" borderId="6" xfId="5" applyFont="1" applyBorder="1" applyAlignment="1">
      <alignment horizontal="right"/>
    </xf>
    <xf numFmtId="165" fontId="18" fillId="2" borderId="7" xfId="1" applyNumberFormat="1" applyFont="1" applyBorder="1" applyAlignment="1" applyProtection="1">
      <alignment horizontal="center"/>
      <protection locked="0"/>
    </xf>
    <xf numFmtId="0" fontId="15" fillId="0" borderId="5" xfId="5" applyFont="1" applyBorder="1" applyAlignment="1">
      <alignment horizontal="right"/>
    </xf>
    <xf numFmtId="165" fontId="18" fillId="2" borderId="8" xfId="1" applyNumberFormat="1" applyFont="1" applyBorder="1" applyAlignment="1">
      <alignment horizontal="center"/>
    </xf>
    <xf numFmtId="0" fontId="19" fillId="0" borderId="9" xfId="5" applyFont="1" applyBorder="1" applyAlignment="1">
      <alignment horizontal="right"/>
    </xf>
    <xf numFmtId="0" fontId="18" fillId="2" borderId="10" xfId="1" applyFont="1" applyBorder="1" applyAlignment="1" applyProtection="1">
      <alignment horizontal="center"/>
      <protection locked="0"/>
    </xf>
    <xf numFmtId="166" fontId="20" fillId="2" borderId="0" xfId="4" applyNumberFormat="1" applyFont="1" applyFill="1" applyProtection="1">
      <protection locked="0"/>
    </xf>
    <xf numFmtId="0" fontId="3" fillId="0" borderId="0" xfId="0" applyFont="1" applyProtection="1"/>
    <xf numFmtId="0" fontId="10" fillId="0" borderId="0" xfId="0" applyFont="1" applyProtection="1"/>
    <xf numFmtId="0" fontId="5" fillId="0" borderId="0" xfId="0" applyFont="1" applyProtection="1"/>
    <xf numFmtId="0" fontId="3" fillId="0" borderId="0" xfId="0" applyFont="1" applyFill="1" applyProtection="1"/>
    <xf numFmtId="0" fontId="12" fillId="0" borderId="0" xfId="0" applyFont="1" applyProtection="1"/>
    <xf numFmtId="0" fontId="11" fillId="0" borderId="0" xfId="0" applyFont="1" applyProtection="1"/>
    <xf numFmtId="164" fontId="7" fillId="0" borderId="0" xfId="3" applyFont="1" applyFill="1" applyBorder="1" applyAlignment="1" applyProtection="1">
      <alignment horizontal="center"/>
    </xf>
    <xf numFmtId="0" fontId="5" fillId="0" borderId="2" xfId="0" applyFont="1" applyBorder="1" applyProtection="1"/>
    <xf numFmtId="164" fontId="6" fillId="3" borderId="2" xfId="2" applyNumberFormat="1" applyFont="1" applyBorder="1" applyProtection="1"/>
    <xf numFmtId="164" fontId="7" fillId="4" borderId="2" xfId="3" applyFont="1" applyBorder="1" applyProtection="1"/>
    <xf numFmtId="164" fontId="7" fillId="0" borderId="0" xfId="3" applyFont="1" applyFill="1" applyBorder="1" applyProtection="1"/>
    <xf numFmtId="164" fontId="21" fillId="3" borderId="0" xfId="2" applyNumberFormat="1" applyFont="1" applyProtection="1"/>
    <xf numFmtId="164" fontId="22" fillId="4" borderId="0" xfId="3" applyFont="1" applyBorder="1" applyProtection="1"/>
    <xf numFmtId="164" fontId="4" fillId="0" borderId="0" xfId="3" applyFill="1" applyBorder="1" applyProtection="1"/>
    <xf numFmtId="0" fontId="23" fillId="0" borderId="0" xfId="0" applyFont="1" applyProtection="1"/>
    <xf numFmtId="164" fontId="3" fillId="0" borderId="0" xfId="0" applyNumberFormat="1" applyFont="1" applyProtection="1"/>
    <xf numFmtId="1" fontId="23" fillId="0" borderId="0" xfId="0" applyNumberFormat="1" applyFont="1" applyProtection="1"/>
    <xf numFmtId="164" fontId="23" fillId="0" borderId="0" xfId="0" applyNumberFormat="1" applyFont="1" applyProtection="1"/>
    <xf numFmtId="164" fontId="5" fillId="0" borderId="0" xfId="0" applyNumberFormat="1" applyFont="1" applyProtection="1"/>
    <xf numFmtId="0" fontId="0" fillId="0" borderId="0" xfId="0" applyProtection="1"/>
    <xf numFmtId="0" fontId="5" fillId="0" borderId="3" xfId="0" applyFont="1" applyBorder="1" applyProtection="1"/>
    <xf numFmtId="165" fontId="3" fillId="0" borderId="3" xfId="0" applyNumberFormat="1" applyFont="1" applyBorder="1" applyProtection="1"/>
    <xf numFmtId="2" fontId="3" fillId="0" borderId="0" xfId="0" applyNumberFormat="1" applyFont="1" applyProtection="1"/>
    <xf numFmtId="165" fontId="3" fillId="0" borderId="0" xfId="0" applyNumberFormat="1" applyFont="1" applyProtection="1"/>
    <xf numFmtId="165" fontId="5" fillId="0" borderId="3" xfId="0" applyNumberFormat="1" applyFont="1" applyBorder="1" applyProtection="1"/>
    <xf numFmtId="0" fontId="3" fillId="0" borderId="2" xfId="0" applyFont="1" applyBorder="1" applyProtection="1"/>
    <xf numFmtId="168" fontId="23" fillId="0" borderId="0" xfId="4" applyNumberFormat="1" applyFont="1" applyProtection="1">
      <protection locked="0"/>
    </xf>
    <xf numFmtId="0" fontId="28" fillId="0" borderId="0" xfId="0" applyFont="1"/>
    <xf numFmtId="0" fontId="5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164" fontId="21" fillId="0" borderId="0" xfId="2" applyNumberFormat="1" applyFont="1" applyFill="1" applyProtection="1"/>
    <xf numFmtId="164" fontId="22" fillId="0" borderId="0" xfId="3" applyFont="1" applyFill="1" applyBorder="1" applyProtection="1"/>
    <xf numFmtId="0" fontId="3" fillId="0" borderId="0" xfId="0" applyFont="1" applyFill="1" applyAlignment="1" applyProtection="1">
      <alignment horizontal="right"/>
    </xf>
    <xf numFmtId="0" fontId="14" fillId="5" borderId="4" xfId="5" applyFont="1" applyFill="1" applyBorder="1" applyAlignment="1">
      <alignment horizontal="center"/>
    </xf>
    <xf numFmtId="0" fontId="14" fillId="5" borderId="0" xfId="5" applyFont="1" applyFill="1" applyBorder="1" applyAlignment="1">
      <alignment horizontal="center"/>
    </xf>
    <xf numFmtId="0" fontId="15" fillId="0" borderId="0" xfId="5" applyFont="1" applyFill="1" applyAlignment="1">
      <alignment horizontal="left"/>
    </xf>
    <xf numFmtId="167" fontId="17" fillId="0" borderId="5" xfId="6" applyNumberFormat="1" applyFont="1" applyFill="1" applyBorder="1" applyAlignment="1" applyProtection="1">
      <alignment horizontal="left"/>
      <protection locked="0"/>
    </xf>
    <xf numFmtId="167" fontId="17" fillId="0" borderId="0" xfId="6" applyNumberFormat="1" applyFont="1" applyFill="1" applyBorder="1" applyAlignment="1" applyProtection="1">
      <alignment horizontal="left"/>
      <protection locked="0"/>
    </xf>
    <xf numFmtId="0" fontId="29" fillId="0" borderId="0" xfId="5" applyFont="1" applyAlignment="1">
      <alignment horizontal="left" vertical="top" wrapText="1"/>
    </xf>
    <xf numFmtId="164" fontId="6" fillId="3" borderId="0" xfId="2" applyNumberFormat="1" applyFont="1" applyBorder="1" applyAlignment="1" applyProtection="1">
      <alignment horizontal="center"/>
    </xf>
    <xf numFmtId="164" fontId="7" fillId="4" borderId="0" xfId="3" applyFont="1" applyBorder="1" applyAlignment="1" applyProtection="1">
      <alignment horizontal="center"/>
    </xf>
  </cellXfs>
  <cellStyles count="7">
    <cellStyle name="Comma" xfId="4" builtinId="3"/>
    <cellStyle name="Good" xfId="1" builtinId="26"/>
    <cellStyle name="Hyperlink" xfId="6" builtinId="8"/>
    <cellStyle name="Neutral" xfId="2" builtinId="28"/>
    <cellStyle name="Normal" xfId="0" builtinId="0"/>
    <cellStyle name="Normal 3 2 2" xfId="5"/>
    <cellStyle name="Style 1" xfId="3"/>
  </cellStyles>
  <dxfs count="13">
    <dxf>
      <numFmt numFmtId="169" formatCode="\(0.0000\)"/>
    </dxf>
    <dxf>
      <numFmt numFmtId="169" formatCode="\(0.0000\)"/>
    </dxf>
    <dxf>
      <font>
        <color theme="0"/>
      </font>
    </dxf>
    <dxf>
      <numFmt numFmtId="169" formatCode="\(0.0000\)"/>
    </dxf>
    <dxf>
      <numFmt numFmtId="169" formatCode="\(0.0000\)"/>
    </dxf>
    <dxf>
      <numFmt numFmtId="169" formatCode="\(0.0000\)"/>
    </dxf>
    <dxf>
      <numFmt numFmtId="169" formatCode="\(0.0000\)"/>
    </dxf>
    <dxf>
      <numFmt numFmtId="169" formatCode="\(0.0000\)"/>
    </dxf>
    <dxf>
      <numFmt numFmtId="169" formatCode="\(0.0000\)"/>
    </dxf>
    <dxf>
      <numFmt numFmtId="169" formatCode="\(0.0000\)"/>
    </dxf>
    <dxf>
      <numFmt numFmtId="164" formatCode="0.0000"/>
    </dxf>
    <dxf>
      <numFmt numFmtId="164" formatCode="0.0000"/>
    </dxf>
    <dxf>
      <numFmt numFmtId="164" formatCode="0.0000"/>
    </dxf>
  </dxfs>
  <tableStyles count="0" defaultTableStyle="TableStyleMedium2" defaultPivotStyle="PivotStyleLight16"/>
  <colors>
    <mruColors>
      <color rgb="FFD7E6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plotArea>
      <c:layout/>
      <c:scatterChart>
        <c:scatterStyle val="lineMarker"/>
        <c:ser>
          <c:idx val="2"/>
          <c:order val="0"/>
          <c:tx>
            <c:strRef>
              <c:f>Method!$AY$24</c:f>
              <c:strCache>
                <c:ptCount val="1"/>
                <c:pt idx="0">
                  <c:v>32.5</c:v>
                </c:pt>
              </c:strCache>
            </c:strRef>
          </c:tx>
          <c:marker>
            <c:symbol val="none"/>
          </c:marker>
          <c:xVal>
            <c:strRef>
              <c:f>Method!$AU$25:$AV$35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xVal>
          <c:yVal>
            <c:numRef>
              <c:f>Method!$AY$25:$AY$35</c:f>
              <c:numCache>
                <c:formatCode>0.0000</c:formatCode>
                <c:ptCount val="11"/>
                <c:pt idx="0">
                  <c:v>0.9007728578577392</c:v>
                </c:pt>
                <c:pt idx="1">
                  <c:v>0.9336963620659875</c:v>
                </c:pt>
                <c:pt idx="2">
                  <c:v>0.85802414343503097</c:v>
                </c:pt>
                <c:pt idx="3">
                  <c:v>0.80830274909922228</c:v>
                </c:pt>
                <c:pt idx="4">
                  <c:v>0.75576766332509138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</c:ser>
        <c:ser>
          <c:idx val="3"/>
          <c:order val="1"/>
          <c:tx>
            <c:strRef>
              <c:f>Method!$AZ$24</c:f>
              <c:strCache>
                <c:ptCount val="1"/>
                <c:pt idx="0">
                  <c:v>37.5</c:v>
                </c:pt>
              </c:strCache>
            </c:strRef>
          </c:tx>
          <c:marker>
            <c:symbol val="none"/>
          </c:marker>
          <c:xVal>
            <c:strRef>
              <c:f>Method!$AU$25:$AV$35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xVal>
          <c:yVal>
            <c:numRef>
              <c:f>Method!$AZ$25:$AZ$35</c:f>
              <c:numCache>
                <c:formatCode>0.0000</c:formatCode>
                <c:ptCount val="11"/>
                <c:pt idx="0">
                  <c:v>0.9223513842074198</c:v>
                </c:pt>
                <c:pt idx="1">
                  <c:v>0.94884487420324326</c:v>
                </c:pt>
                <c:pt idx="2">
                  <c:v>0.90812917878674237</c:v>
                </c:pt>
                <c:pt idx="3">
                  <c:v>0.86755939150069628</c:v>
                </c:pt>
                <c:pt idx="4">
                  <c:v>0.80553168392035424</c:v>
                </c:pt>
                <c:pt idx="5">
                  <c:v>0.77375176907664844</c:v>
                </c:pt>
                <c:pt idx="6">
                  <c:v>0.70944680805830307</c:v>
                </c:pt>
                <c:pt idx="7">
                  <c:v>0.63793242818100626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</c:ser>
        <c:ser>
          <c:idx val="4"/>
          <c:order val="2"/>
          <c:tx>
            <c:strRef>
              <c:f>Method!$BA$24</c:f>
              <c:strCache>
                <c:ptCount val="1"/>
                <c:pt idx="0">
                  <c:v>42.5</c:v>
                </c:pt>
              </c:strCache>
            </c:strRef>
          </c:tx>
          <c:marker>
            <c:symbol val="none"/>
          </c:marker>
          <c:xVal>
            <c:strRef>
              <c:f>Method!$AU$25:$AV$35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xVal>
          <c:yVal>
            <c:numRef>
              <c:f>Method!$BA$25:$BA$35</c:f>
              <c:numCache>
                <c:formatCode>0.0000</c:formatCode>
                <c:ptCount val="11"/>
                <c:pt idx="0">
                  <c:v>0.92825619169038476</c:v>
                </c:pt>
                <c:pt idx="1">
                  <c:v>0.94027387730186651</c:v>
                </c:pt>
                <c:pt idx="2">
                  <c:v>0.91822666760871741</c:v>
                </c:pt>
                <c:pt idx="3">
                  <c:v>0.88782136119155985</c:v>
                </c:pt>
                <c:pt idx="4">
                  <c:v>0.84044615193728278</c:v>
                </c:pt>
                <c:pt idx="5">
                  <c:v>0.78850676832143374</c:v>
                </c:pt>
                <c:pt idx="6">
                  <c:v>0.73875515571505224</c:v>
                </c:pt>
                <c:pt idx="7">
                  <c:v>0.6715098378832175</c:v>
                </c:pt>
                <c:pt idx="8">
                  <c:v>0.62662813028438547</c:v>
                </c:pt>
                <c:pt idx="9">
                  <c:v>0.61044084178180191</c:v>
                </c:pt>
                <c:pt idx="10">
                  <c:v>0.53262860490829556</c:v>
                </c:pt>
              </c:numCache>
            </c:numRef>
          </c:yVal>
        </c:ser>
        <c:ser>
          <c:idx val="5"/>
          <c:order val="3"/>
          <c:tx>
            <c:strRef>
              <c:f>Method!$BB$24</c:f>
              <c:strCache>
                <c:ptCount val="1"/>
                <c:pt idx="0">
                  <c:v>47.5</c:v>
                </c:pt>
              </c:strCache>
            </c:strRef>
          </c:tx>
          <c:marker>
            <c:symbol val="none"/>
          </c:marker>
          <c:xVal>
            <c:strRef>
              <c:f>Method!$AU$25:$AV$35</c:f>
              <c:strCach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strCache>
            </c:strRef>
          </c:xVal>
          <c:yVal>
            <c:numRef>
              <c:f>Method!$BB$25:$BB$35</c:f>
              <c:numCache>
                <c:formatCode>0.0000</c:formatCode>
                <c:ptCount val="11"/>
                <c:pt idx="0">
                  <c:v>0.93158967255739611</c:v>
                </c:pt>
                <c:pt idx="1">
                  <c:v>0.93976667126021596</c:v>
                </c:pt>
                <c:pt idx="2">
                  <c:v>0.91801666059923792</c:v>
                </c:pt>
                <c:pt idx="3">
                  <c:v>0.8949672313371162</c:v>
                </c:pt>
                <c:pt idx="4">
                  <c:v>0.85784291194064588</c:v>
                </c:pt>
                <c:pt idx="5">
                  <c:v>0.81988310837024814</c:v>
                </c:pt>
                <c:pt idx="6">
                  <c:v>0.77307506564832962</c:v>
                </c:pt>
                <c:pt idx="7">
                  <c:v>0.72442496564915626</c:v>
                </c:pt>
                <c:pt idx="8">
                  <c:v>0.65888248754784906</c:v>
                </c:pt>
                <c:pt idx="9">
                  <c:v>0.63974097662559537</c:v>
                </c:pt>
                <c:pt idx="10">
                  <c:v>0.55344834462703396</c:v>
                </c:pt>
              </c:numCache>
            </c:numRef>
          </c:yVal>
        </c:ser>
        <c:axId val="82992512"/>
        <c:axId val="83002496"/>
      </c:scatterChart>
      <c:valAx>
        <c:axId val="82992512"/>
        <c:scaling>
          <c:orientation val="minMax"/>
        </c:scaling>
        <c:axPos val="b"/>
        <c:tickLblPos val="nextTo"/>
        <c:crossAx val="83002496"/>
        <c:crosses val="autoZero"/>
        <c:crossBetween val="midCat"/>
      </c:valAx>
      <c:valAx>
        <c:axId val="83002496"/>
        <c:scaling>
          <c:orientation val="minMax"/>
        </c:scaling>
        <c:axPos val="l"/>
        <c:majorGridlines/>
        <c:numFmt formatCode="0.0000" sourceLinked="1"/>
        <c:tickLblPos val="nextTo"/>
        <c:crossAx val="82992512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autoTitleDeleted val="1"/>
    <c:plotArea>
      <c:layout>
        <c:manualLayout>
          <c:layoutTarget val="inner"/>
          <c:xMode val="edge"/>
          <c:yMode val="edge"/>
          <c:x val="6.3019973867296672E-2"/>
          <c:y val="5.4698476151428338E-2"/>
          <c:w val="0.8943472036467327"/>
          <c:h val="0.72747727893945602"/>
        </c:manualLayout>
      </c:layout>
      <c:lineChart>
        <c:grouping val="standard"/>
        <c:ser>
          <c:idx val="0"/>
          <c:order val="0"/>
          <c:tx>
            <c:strRef>
              <c:f>Method!$BE$6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Method!$BF$6:$BN$6</c:f>
              <c:numCache>
                <c:formatCode>0.0000</c:formatCode>
                <c:ptCount val="9"/>
                <c:pt idx="0">
                  <c:v>0.78495849420264663</c:v>
                </c:pt>
                <c:pt idx="1">
                  <c:v>0.86789120437532341</c:v>
                </c:pt>
                <c:pt idx="2">
                  <c:v>0.9007728578577392</c:v>
                </c:pt>
                <c:pt idx="3">
                  <c:v>0.9223513842074198</c:v>
                </c:pt>
                <c:pt idx="4">
                  <c:v>0.92825619169038476</c:v>
                </c:pt>
                <c:pt idx="5">
                  <c:v>0.93151027554295718</c:v>
                </c:pt>
                <c:pt idx="6">
                  <c:v>0.94495980210265929</c:v>
                </c:pt>
                <c:pt idx="7">
                  <c:v>0.948094299884503</c:v>
                </c:pt>
                <c:pt idx="8">
                  <c:v>0.94195072561592985</c:v>
                </c:pt>
              </c:numCache>
            </c:numRef>
          </c:val>
        </c:ser>
        <c:ser>
          <c:idx val="1"/>
          <c:order val="1"/>
          <c:tx>
            <c:strRef>
              <c:f>Method!$BE$7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Method!$BF$7:$BN$7</c:f>
              <c:numCache>
                <c:formatCode>0.0000</c:formatCode>
                <c:ptCount val="9"/>
                <c:pt idx="0">
                  <c:v>#N/A</c:v>
                </c:pt>
                <c:pt idx="1">
                  <c:v>0.93115252470019882</c:v>
                </c:pt>
                <c:pt idx="2">
                  <c:v>0.9336963620659875</c:v>
                </c:pt>
                <c:pt idx="3">
                  <c:v>0.94884487420324326</c:v>
                </c:pt>
                <c:pt idx="4">
                  <c:v>0.94027387730186651</c:v>
                </c:pt>
                <c:pt idx="5">
                  <c:v>0.93976550613085108</c:v>
                </c:pt>
                <c:pt idx="6">
                  <c:v>0.94288434079009986</c:v>
                </c:pt>
                <c:pt idx="7">
                  <c:v>0.94252955929774274</c:v>
                </c:pt>
                <c:pt idx="8">
                  <c:v>0.9332676460050161</c:v>
                </c:pt>
              </c:numCache>
            </c:numRef>
          </c:val>
        </c:ser>
        <c:ser>
          <c:idx val="2"/>
          <c:order val="2"/>
          <c:tx>
            <c:strRef>
              <c:f>Method!$BE$8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Method!$BF$8:$BN$8</c:f>
              <c:numCache>
                <c:formatCode>0.0000</c:formatCode>
                <c:ptCount val="9"/>
                <c:pt idx="0">
                  <c:v>#N/A</c:v>
                </c:pt>
                <c:pt idx="1">
                  <c:v>0.80528166404814072</c:v>
                </c:pt>
                <c:pt idx="2">
                  <c:v>0.85802414343503097</c:v>
                </c:pt>
                <c:pt idx="3">
                  <c:v>0.90812917878674237</c:v>
                </c:pt>
                <c:pt idx="4">
                  <c:v>0.91822666760871741</c:v>
                </c:pt>
                <c:pt idx="5">
                  <c:v>0.91800000000000004</c:v>
                </c:pt>
                <c:pt idx="6">
                  <c:v>0.91898031297324578</c:v>
                </c:pt>
                <c:pt idx="7">
                  <c:v>0.92632859423705616</c:v>
                </c:pt>
                <c:pt idx="8">
                  <c:v>0.92302524234571459</c:v>
                </c:pt>
              </c:numCache>
            </c:numRef>
          </c:val>
        </c:ser>
        <c:ser>
          <c:idx val="3"/>
          <c:order val="3"/>
          <c:tx>
            <c:strRef>
              <c:f>Method!$BE$9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Method!$BF$9:$BN$9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0.80830274909922228</c:v>
                </c:pt>
                <c:pt idx="3">
                  <c:v>0.86755939150069628</c:v>
                </c:pt>
                <c:pt idx="4">
                  <c:v>0.88782136119155985</c:v>
                </c:pt>
                <c:pt idx="5">
                  <c:v>0.89495798319327735</c:v>
                </c:pt>
                <c:pt idx="6">
                  <c:v>0.89583905520461415</c:v>
                </c:pt>
                <c:pt idx="7">
                  <c:v>0.90824031516743264</c:v>
                </c:pt>
                <c:pt idx="8">
                  <c:v>0.91556618488093999</c:v>
                </c:pt>
              </c:numCache>
            </c:numRef>
          </c:val>
        </c:ser>
        <c:ser>
          <c:idx val="4"/>
          <c:order val="4"/>
          <c:tx>
            <c:strRef>
              <c:f>Method!$BE$10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Method!$BF$10:$BN$10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0.75576766332509138</c:v>
                </c:pt>
                <c:pt idx="3">
                  <c:v>0.80553168392035424</c:v>
                </c:pt>
                <c:pt idx="4">
                  <c:v>0.84044615193728278</c:v>
                </c:pt>
                <c:pt idx="5">
                  <c:v>0.85782182808786878</c:v>
                </c:pt>
                <c:pt idx="6">
                  <c:v>0.86134743619222809</c:v>
                </c:pt>
                <c:pt idx="7">
                  <c:v>0.87936020242183266</c:v>
                </c:pt>
                <c:pt idx="8">
                  <c:v>0.88461101646791596</c:v>
                </c:pt>
              </c:numCache>
            </c:numRef>
          </c:val>
        </c:ser>
        <c:ser>
          <c:idx val="5"/>
          <c:order val="5"/>
          <c:tx>
            <c:strRef>
              <c:f>Method!$BE$11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Method!$BF$11:$BN$11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0.77375176907664844</c:v>
                </c:pt>
                <c:pt idx="4">
                  <c:v>0.78850676832143374</c:v>
                </c:pt>
                <c:pt idx="5">
                  <c:v>0.81986486486486487</c:v>
                </c:pt>
                <c:pt idx="6">
                  <c:v>0.82505783947321598</c:v>
                </c:pt>
                <c:pt idx="7">
                  <c:v>0.83454937827561404</c:v>
                </c:pt>
                <c:pt idx="8">
                  <c:v>0.84542303248170492</c:v>
                </c:pt>
              </c:numCache>
            </c:numRef>
          </c:val>
        </c:ser>
        <c:ser>
          <c:idx val="6"/>
          <c:order val="6"/>
          <c:tx>
            <c:strRef>
              <c:f>Method!$BE$12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Method!$BF$12:$BN$12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0.70944680805830307</c:v>
                </c:pt>
                <c:pt idx="4">
                  <c:v>0.73875515571505224</c:v>
                </c:pt>
                <c:pt idx="5">
                  <c:v>0.77303444865666715</c:v>
                </c:pt>
                <c:pt idx="6">
                  <c:v>0.78580672993960299</c:v>
                </c:pt>
                <c:pt idx="7">
                  <c:v>0.80076345277675165</c:v>
                </c:pt>
                <c:pt idx="8">
                  <c:v>0.81397114654517844</c:v>
                </c:pt>
              </c:numCache>
            </c:numRef>
          </c:val>
        </c:ser>
        <c:ser>
          <c:idx val="7"/>
          <c:order val="7"/>
          <c:tx>
            <c:strRef>
              <c:f>Method!$BE$13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Method!$BF$13:$BN$13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0.63793242818100626</c:v>
                </c:pt>
                <c:pt idx="4">
                  <c:v>0.6715098378832175</c:v>
                </c:pt>
                <c:pt idx="5">
                  <c:v>0.72441364605543712</c:v>
                </c:pt>
                <c:pt idx="6">
                  <c:v>0.74087290694482577</c:v>
                </c:pt>
                <c:pt idx="7">
                  <c:v>0.75134553283100114</c:v>
                </c:pt>
                <c:pt idx="8">
                  <c:v>0.74458955223880596</c:v>
                </c:pt>
              </c:numCache>
            </c:numRef>
          </c:val>
        </c:ser>
        <c:ser>
          <c:idx val="8"/>
          <c:order val="8"/>
          <c:tx>
            <c:strRef>
              <c:f>Method!$BE$14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Method!$BF$14:$BN$14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0.62662813028438547</c:v>
                </c:pt>
                <c:pt idx="5">
                  <c:v>0.65886681383370127</c:v>
                </c:pt>
                <c:pt idx="6">
                  <c:v>0.68618006669136722</c:v>
                </c:pt>
                <c:pt idx="7">
                  <c:v>0.6964797380270159</c:v>
                </c:pt>
                <c:pt idx="8">
                  <c:v>0.70007516913054368</c:v>
                </c:pt>
              </c:numCache>
            </c:numRef>
          </c:val>
        </c:ser>
        <c:ser>
          <c:idx val="9"/>
          <c:order val="9"/>
          <c:tx>
            <c:strRef>
              <c:f>Method!$BE$15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Method!$BF$15:$BN$15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0.61044084178180191</c:v>
                </c:pt>
                <c:pt idx="5">
                  <c:v>0.63971409425954873</c:v>
                </c:pt>
                <c:pt idx="6">
                  <c:v>0.65766738660907131</c:v>
                </c:pt>
                <c:pt idx="7">
                  <c:v>0.66617690273288266</c:v>
                </c:pt>
                <c:pt idx="8">
                  <c:v>0.670722977809592</c:v>
                </c:pt>
              </c:numCache>
            </c:numRef>
          </c:val>
        </c:ser>
        <c:marker val="1"/>
        <c:axId val="83273984"/>
        <c:axId val="83284736"/>
      </c:lineChart>
      <c:catAx>
        <c:axId val="83273984"/>
        <c:scaling>
          <c:orientation val="maxMin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</c:title>
        <c:numFmt formatCode="General" sourceLinked="1"/>
        <c:tickLblPos val="nextTo"/>
        <c:crossAx val="83284736"/>
        <c:crosses val="autoZero"/>
        <c:auto val="1"/>
        <c:lblAlgn val="ctr"/>
        <c:lblOffset val="100"/>
      </c:catAx>
      <c:valAx>
        <c:axId val="83284736"/>
        <c:scaling>
          <c:orientation val="minMax"/>
          <c:max val="1"/>
          <c:min val="0.5"/>
        </c:scaling>
        <c:axPos val="l"/>
        <c:majorGridlines/>
        <c:numFmt formatCode="#,##0.00" sourceLinked="0"/>
        <c:tickLblPos val="nextTo"/>
        <c:crossAx val="83273984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17198866793105042"/>
          <c:y val="0.85480148914231602"/>
          <c:w val="0.61076142131979794"/>
          <c:h val="5.3083618089059058E-2"/>
        </c:manualLayout>
      </c:layout>
    </c:legend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autoTitleDeleted val="1"/>
    <c:plotArea>
      <c:layout>
        <c:manualLayout>
          <c:layoutTarget val="inner"/>
          <c:xMode val="edge"/>
          <c:yMode val="edge"/>
          <c:x val="6.3019973867296672E-2"/>
          <c:y val="5.4698476151428338E-2"/>
          <c:w val="0.8943472036467327"/>
          <c:h val="0.72747727893945602"/>
        </c:manualLayout>
      </c:layout>
      <c:lineChart>
        <c:grouping val="standard"/>
        <c:ser>
          <c:idx val="1"/>
          <c:order val="0"/>
          <c:tx>
            <c:strRef>
              <c:f>Method!$BE$26</c:f>
              <c:strCache>
                <c:ptCount val="1"/>
                <c:pt idx="0">
                  <c:v>1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Method!$BF$26:$BN$26</c:f>
              <c:numCache>
                <c:formatCode>0.0000</c:formatCode>
                <c:ptCount val="9"/>
                <c:pt idx="0">
                  <c:v>0.78495849420264663</c:v>
                </c:pt>
                <c:pt idx="1">
                  <c:v>0.86789120437532341</c:v>
                </c:pt>
                <c:pt idx="2">
                  <c:v>0.9007728578577392</c:v>
                </c:pt>
                <c:pt idx="3">
                  <c:v>0.9223513842074198</c:v>
                </c:pt>
                <c:pt idx="4">
                  <c:v>0.92825619169038476</c:v>
                </c:pt>
                <c:pt idx="5">
                  <c:v>0.93151027554295718</c:v>
                </c:pt>
                <c:pt idx="6">
                  <c:v>0.94495980210265929</c:v>
                </c:pt>
                <c:pt idx="7">
                  <c:v>0.948094299884503</c:v>
                </c:pt>
                <c:pt idx="8">
                  <c:v>0.94195072561592985</c:v>
                </c:pt>
              </c:numCache>
            </c:numRef>
          </c:val>
        </c:ser>
        <c:ser>
          <c:idx val="2"/>
          <c:order val="1"/>
          <c:tx>
            <c:strRef>
              <c:f>Method!$BE$27</c:f>
              <c:strCache>
                <c:ptCount val="1"/>
                <c:pt idx="0">
                  <c:v>2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Method!$BF$27:$BN$27</c:f>
              <c:numCache>
                <c:formatCode>0.0000</c:formatCode>
                <c:ptCount val="9"/>
                <c:pt idx="0">
                  <c:v>#N/A</c:v>
                </c:pt>
                <c:pt idx="1">
                  <c:v>0.80813908611917862</c:v>
                </c:pt>
                <c:pt idx="2">
                  <c:v>0.8410483404295539</c:v>
                </c:pt>
                <c:pt idx="3">
                  <c:v>0.87516838311947653</c:v>
                </c:pt>
                <c:pt idx="4">
                  <c:v>0.87281504849018277</c:v>
                </c:pt>
                <c:pt idx="5">
                  <c:v>0.87540122556171573</c:v>
                </c:pt>
                <c:pt idx="6">
                  <c:v>0.89098780007870915</c:v>
                </c:pt>
                <c:pt idx="7">
                  <c:v>0.89360690264284259</c:v>
                </c:pt>
                <c:pt idx="8">
                  <c:v>0.87909213634829564</c:v>
                </c:pt>
              </c:numCache>
            </c:numRef>
          </c:val>
        </c:ser>
        <c:ser>
          <c:idx val="3"/>
          <c:order val="2"/>
          <c:tx>
            <c:strRef>
              <c:f>Method!$BE$28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Method!$BF$28:$BN$28</c:f>
              <c:numCache>
                <c:formatCode>0.0000</c:formatCode>
                <c:ptCount val="9"/>
                <c:pt idx="0">
                  <c:v>#N/A</c:v>
                </c:pt>
                <c:pt idx="1">
                  <c:v>0.65077958805239589</c:v>
                </c:pt>
                <c:pt idx="2">
                  <c:v>0.72163978188452227</c:v>
                </c:pt>
                <c:pt idx="3">
                  <c:v>0.79476594506241138</c:v>
                </c:pt>
                <c:pt idx="4">
                  <c:v>0.80144205341388164</c:v>
                </c:pt>
                <c:pt idx="5">
                  <c:v>0.80361832506565511</c:v>
                </c:pt>
                <c:pt idx="6">
                  <c:v>0.81880024737167589</c:v>
                </c:pt>
                <c:pt idx="7">
                  <c:v>0.82777362592567427</c:v>
                </c:pt>
                <c:pt idx="8">
                  <c:v>0.81142423219709758</c:v>
                </c:pt>
              </c:numCache>
            </c:numRef>
          </c:val>
        </c:ser>
        <c:ser>
          <c:idx val="4"/>
          <c:order val="3"/>
          <c:tx>
            <c:strRef>
              <c:f>Method!$BE$29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Method!$BF$29:$BN$29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0.58330341955662246</c:v>
                </c:pt>
                <c:pt idx="3">
                  <c:v>0.68950665968382141</c:v>
                </c:pt>
                <c:pt idx="4">
                  <c:v>0.71153737477807122</c:v>
                </c:pt>
                <c:pt idx="5">
                  <c:v>0.71920463545791824</c:v>
                </c:pt>
                <c:pt idx="6">
                  <c:v>0.73351324000674645</c:v>
                </c:pt>
                <c:pt idx="7">
                  <c:v>0.75181737889802291</c:v>
                </c:pt>
                <c:pt idx="8">
                  <c:v>0.74291258859264264</c:v>
                </c:pt>
              </c:numCache>
            </c:numRef>
          </c:val>
        </c:ser>
        <c:ser>
          <c:idx val="5"/>
          <c:order val="4"/>
          <c:tx>
            <c:strRef>
              <c:f>Method!$BE$30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dPt>
            <c:idx val="1"/>
            <c:spPr>
              <a:ln>
                <a:prstDash val="sysDash"/>
              </a:ln>
            </c:spPr>
          </c:dPt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Method!$BF$30:$BN$30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0.44084186240784395</c:v>
                </c:pt>
                <c:pt idx="3">
                  <c:v>0.55541946064940728</c:v>
                </c:pt>
                <c:pt idx="4">
                  <c:v>0.59800884859178616</c:v>
                </c:pt>
                <c:pt idx="5">
                  <c:v>0.61694943515778067</c:v>
                </c:pt>
                <c:pt idx="6">
                  <c:v>0.63180974869286555</c:v>
                </c:pt>
                <c:pt idx="7">
                  <c:v>0.6611182824920171</c:v>
                </c:pt>
                <c:pt idx="8">
                  <c:v>0.65718866014174826</c:v>
                </c:pt>
              </c:numCache>
            </c:numRef>
          </c:val>
        </c:ser>
        <c:ser>
          <c:idx val="6"/>
          <c:order val="5"/>
          <c:tx>
            <c:strRef>
              <c:f>Method!$BE$31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Method!$BF$31:$BN$31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0.4297567902570768</c:v>
                </c:pt>
                <c:pt idx="4">
                  <c:v>0.47153402463073085</c:v>
                </c:pt>
                <c:pt idx="5">
                  <c:v>0.50581516528408854</c:v>
                </c:pt>
                <c:pt idx="6">
                  <c:v>0.5212795862146512</c:v>
                </c:pt>
                <c:pt idx="7">
                  <c:v>0.55173585162035466</c:v>
                </c:pt>
                <c:pt idx="8">
                  <c:v>0.55560242996962539</c:v>
                </c:pt>
              </c:numCache>
            </c:numRef>
          </c:val>
        </c:ser>
        <c:ser>
          <c:idx val="7"/>
          <c:order val="6"/>
          <c:tx>
            <c:strRef>
              <c:f>Method!$BE$32</c:f>
              <c:strCache>
                <c:ptCount val="1"/>
                <c:pt idx="0">
                  <c:v>7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Method!$BF$32:$BN$32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0.30488958308926478</c:v>
                </c:pt>
                <c:pt idx="4">
                  <c:v>0.34834819179102083</c:v>
                </c:pt>
                <c:pt idx="5">
                  <c:v>0.39101254741756636</c:v>
                </c:pt>
                <c:pt idx="6">
                  <c:v>0.4096250070276044</c:v>
                </c:pt>
                <c:pt idx="7">
                  <c:v>0.44180990556423672</c:v>
                </c:pt>
                <c:pt idx="8">
                  <c:v>0.45224434694566318</c:v>
                </c:pt>
              </c:numCache>
            </c:numRef>
          </c:val>
        </c:ser>
        <c:ser>
          <c:idx val="8"/>
          <c:order val="7"/>
          <c:tx>
            <c:strRef>
              <c:f>Method!$BE$33</c:f>
              <c:strCache>
                <c:ptCount val="1"/>
                <c:pt idx="0">
                  <c:v>8</c:v>
                </c:pt>
              </c:strCache>
            </c:strRef>
          </c:tx>
          <c:marker>
            <c:symbol val="none"/>
          </c:marker>
          <c:dPt>
            <c:idx val="2"/>
            <c:spPr>
              <a:ln>
                <a:prstDash val="sysDash"/>
              </a:ln>
            </c:spPr>
          </c:dPt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Method!$BF$33:$BN$33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0.19449895206722934</c:v>
                </c:pt>
                <c:pt idx="4">
                  <c:v>0.23391923779650037</c:v>
                </c:pt>
                <c:pt idx="5">
                  <c:v>0.28325482512818373</c:v>
                </c:pt>
                <c:pt idx="6">
                  <c:v>0.30348006971383595</c:v>
                </c:pt>
                <c:pt idx="7">
                  <c:v>0.33195189890617571</c:v>
                </c:pt>
                <c:pt idx="8">
                  <c:v>0.33673641579480257</c:v>
                </c:pt>
              </c:numCache>
            </c:numRef>
          </c:val>
        </c:ser>
        <c:ser>
          <c:idx val="9"/>
          <c:order val="8"/>
          <c:tx>
            <c:strRef>
              <c:f>Method!$BE$34</c:f>
              <c:strCache>
                <c:ptCount val="1"/>
                <c:pt idx="0">
                  <c:v>9</c:v>
                </c:pt>
              </c:strCache>
            </c:strRef>
          </c:tx>
          <c:marker>
            <c:symbol val="none"/>
          </c:marker>
          <c:dPt>
            <c:idx val="3"/>
            <c:spPr>
              <a:ln>
                <a:prstDash val="sysDash"/>
              </a:ln>
            </c:spPr>
          </c:dPt>
          <c:dPt>
            <c:idx val="4"/>
            <c:spPr>
              <a:ln>
                <a:prstDash val="sysDash"/>
              </a:ln>
            </c:spPr>
          </c:dPt>
          <c:dPt>
            <c:idx val="5"/>
            <c:spPr>
              <a:ln>
                <a:prstDash val="sysDash"/>
              </a:ln>
            </c:spPr>
          </c:dPt>
          <c:cat>
            <c:strRef>
              <c:f>Method!$BF$5:$BN$5</c:f>
              <c:strCache>
                <c:ptCount val="9"/>
                <c:pt idx="0">
                  <c:v>20-24</c:v>
                </c:pt>
                <c:pt idx="1">
                  <c:v>25-29</c:v>
                </c:pt>
                <c:pt idx="2">
                  <c:v>30-34</c:v>
                </c:pt>
                <c:pt idx="3">
                  <c:v>35-39</c:v>
                </c:pt>
                <c:pt idx="4">
                  <c:v>40-44</c:v>
                </c:pt>
                <c:pt idx="5">
                  <c:v>45-49</c:v>
                </c:pt>
                <c:pt idx="6">
                  <c:v>50-54</c:v>
                </c:pt>
                <c:pt idx="7">
                  <c:v>55-59</c:v>
                </c:pt>
                <c:pt idx="8">
                  <c:v>60-64</c:v>
                </c:pt>
              </c:strCache>
            </c:strRef>
          </c:cat>
          <c:val>
            <c:numRef>
              <c:f>Method!$BF$34:$BN$34</c:f>
              <c:numCache>
                <c:formatCode>0.0000</c:formatCode>
                <c:ptCount val="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0.14658037461796958</c:v>
                </c:pt>
                <c:pt idx="5">
                  <c:v>0.18662720413522862</c:v>
                </c:pt>
                <c:pt idx="6">
                  <c:v>0.20824197447574072</c:v>
                </c:pt>
                <c:pt idx="7">
                  <c:v>0.23119777158774374</c:v>
                </c:pt>
                <c:pt idx="8">
                  <c:v>0.2357408032399595</c:v>
                </c:pt>
              </c:numCache>
            </c:numRef>
          </c:val>
        </c:ser>
        <c:marker val="1"/>
        <c:axId val="83843712"/>
        <c:axId val="83854080"/>
      </c:lineChart>
      <c:catAx>
        <c:axId val="83843712"/>
        <c:scaling>
          <c:orientation val="maxMin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group</a:t>
                </a:r>
              </a:p>
            </c:rich>
          </c:tx>
        </c:title>
        <c:numFmt formatCode="General" sourceLinked="1"/>
        <c:tickLblPos val="nextTo"/>
        <c:crossAx val="83854080"/>
        <c:crosses val="autoZero"/>
        <c:auto val="1"/>
        <c:lblAlgn val="ctr"/>
        <c:lblOffset val="100"/>
      </c:catAx>
      <c:valAx>
        <c:axId val="83854080"/>
        <c:scaling>
          <c:orientation val="minMax"/>
          <c:max val="1"/>
          <c:min val="0"/>
        </c:scaling>
        <c:axPos val="l"/>
        <c:majorGridlines/>
        <c:numFmt formatCode="#,##0.0" sourceLinked="0"/>
        <c:tickLblPos val="nextTo"/>
        <c:crossAx val="83843712"/>
        <c:crosses val="max"/>
        <c:crossBetween val="midCat"/>
      </c:valAx>
    </c:plotArea>
    <c:legend>
      <c:legendPos val="b"/>
      <c:layout>
        <c:manualLayout>
          <c:xMode val="edge"/>
          <c:yMode val="edge"/>
          <c:x val="0.17198866793105042"/>
          <c:y val="0.85480148914231602"/>
          <c:w val="0.61076142131979794"/>
          <c:h val="5.3083618089059058E-2"/>
        </c:manualLayout>
      </c:layout>
    </c:legend>
    <c:dispBlanksAs val="gap"/>
  </c:chart>
  <c:spPr>
    <a:solidFill>
      <a:srgbClr val="D7E6E6"/>
    </a:solidFill>
    <a:ln>
      <a:noFill/>
    </a:ln>
  </c:spPr>
  <c:txPr>
    <a:bodyPr/>
    <a:lstStyle/>
    <a:p>
      <a:pPr>
        <a:defRPr sz="1200">
          <a:latin typeface="Verdana" pitchFamily="34" charset="0"/>
          <a:ea typeface="Verdana" pitchFamily="34" charset="0"/>
          <a:cs typeface="Verdana" pitchFamily="34" charset="0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672353</xdr:colOff>
      <xdr:row>165</xdr:row>
      <xdr:rowOff>90767</xdr:rowOff>
    </xdr:from>
    <xdr:to>
      <xdr:col>15</xdr:col>
      <xdr:colOff>89647</xdr:colOff>
      <xdr:row>179</xdr:row>
      <xdr:rowOff>166967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15</xdr:col>
      <xdr:colOff>544900</xdr:colOff>
      <xdr:row>31</xdr:row>
      <xdr:rowOff>138600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15</xdr:col>
      <xdr:colOff>544900</xdr:colOff>
      <xdr:row>65</xdr:row>
      <xdr:rowOff>138600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0.33147</cdr:x>
      <cdr:y>0.90514</cdr:y>
    </cdr:from>
    <cdr:to>
      <cdr:x>0.65047</cdr:x>
      <cdr:y>0.95766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2604" y="5298311"/>
          <a:ext cx="3111046" cy="307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>
              <a:latin typeface="Verdana" pitchFamily="34" charset="0"/>
              <a:ea typeface="Verdana" pitchFamily="34" charset="0"/>
              <a:cs typeface="Verdana" pitchFamily="34" charset="0"/>
            </a:rPr>
            <a:t>Dotted</a:t>
          </a:r>
          <a:r>
            <a:rPr lang="en-ZA" sz="1200" baseline="0">
              <a:latin typeface="Verdana" pitchFamily="34" charset="0"/>
              <a:ea typeface="Verdana" pitchFamily="34" charset="0"/>
              <a:cs typeface="Verdana" pitchFamily="34" charset="0"/>
            </a:rPr>
            <a:t> segments show projected portions</a:t>
          </a:r>
          <a:endParaRPr lang="en-ZA" sz="1200">
            <a:latin typeface="Verdana" pitchFamily="34" charset="0"/>
            <a:ea typeface="Verdana" pitchFamily="34" charset="0"/>
            <a:cs typeface="Verdana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0.33147</cdr:x>
      <cdr:y>0.90514</cdr:y>
    </cdr:from>
    <cdr:to>
      <cdr:x>0.65047</cdr:x>
      <cdr:y>0.95766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32604" y="5298311"/>
          <a:ext cx="3111046" cy="3074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ZA" sz="1200">
              <a:latin typeface="Verdana" pitchFamily="34" charset="0"/>
              <a:ea typeface="Verdana" pitchFamily="34" charset="0"/>
              <a:cs typeface="Verdana" pitchFamily="34" charset="0"/>
            </a:rPr>
            <a:t>Dotted</a:t>
          </a:r>
          <a:r>
            <a:rPr lang="en-ZA" sz="1200" baseline="0">
              <a:latin typeface="Verdana" pitchFamily="34" charset="0"/>
              <a:ea typeface="Verdana" pitchFamily="34" charset="0"/>
              <a:cs typeface="Verdana" pitchFamily="34" charset="0"/>
            </a:rPr>
            <a:t> segments show projected portions</a:t>
          </a:r>
          <a:endParaRPr lang="en-ZA" sz="1200">
            <a:latin typeface="Verdana" pitchFamily="34" charset="0"/>
            <a:ea typeface="Verdana" pitchFamily="34" charset="0"/>
            <a:cs typeface="Verdana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mographicestimation.iussp.org/content/parity-progression-ratio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showRowColHeaders="0" tabSelected="1" zoomScaleNormal="100" workbookViewId="0">
      <selection activeCell="E9" sqref="E9"/>
    </sheetView>
  </sheetViews>
  <sheetFormatPr defaultRowHeight="15"/>
  <cols>
    <col min="1" max="1" width="6.7109375" customWidth="1"/>
    <col min="2" max="2" width="97.85546875" customWidth="1"/>
    <col min="3" max="3" width="8" customWidth="1"/>
    <col min="4" max="4" width="25.5703125" customWidth="1"/>
    <col min="5" max="5" width="34.28515625" customWidth="1"/>
  </cols>
  <sheetData>
    <row r="1" spans="1:5" ht="15.75">
      <c r="A1" s="48" t="s">
        <v>55</v>
      </c>
      <c r="B1" s="49"/>
    </row>
    <row r="2" spans="1:5">
      <c r="A2" s="2"/>
      <c r="B2" s="3"/>
    </row>
    <row r="3" spans="1:5" ht="15.75">
      <c r="A3" s="50" t="s">
        <v>30</v>
      </c>
      <c r="B3" s="50"/>
    </row>
    <row r="4" spans="1:5" ht="15.75">
      <c r="A4" s="51" t="s">
        <v>58</v>
      </c>
      <c r="B4" s="52"/>
    </row>
    <row r="5" spans="1:5">
      <c r="A5" s="2"/>
      <c r="B5" s="3"/>
    </row>
    <row r="6" spans="1:5" ht="50.25" customHeight="1">
      <c r="A6" s="53"/>
      <c r="B6" s="53"/>
    </row>
    <row r="7" spans="1:5" ht="15.75">
      <c r="A7" s="4"/>
      <c r="B7" s="3"/>
    </row>
    <row r="8" spans="1:5" ht="16.5" thickBot="1">
      <c r="A8" s="5" t="s">
        <v>31</v>
      </c>
      <c r="B8" s="3"/>
    </row>
    <row r="9" spans="1:5" ht="15.75">
      <c r="A9" s="6">
        <v>1</v>
      </c>
      <c r="B9" s="7" t="s">
        <v>32</v>
      </c>
      <c r="D9" s="8" t="s">
        <v>33</v>
      </c>
      <c r="E9" s="9" t="s">
        <v>35</v>
      </c>
    </row>
    <row r="10" spans="1:5" ht="15.75">
      <c r="A10" s="6"/>
      <c r="B10" s="7"/>
      <c r="D10" s="10"/>
      <c r="E10" s="11"/>
    </row>
    <row r="11" spans="1:5" ht="16.5" thickBot="1">
      <c r="A11" s="6">
        <v>2</v>
      </c>
      <c r="B11" s="7" t="s">
        <v>53</v>
      </c>
      <c r="D11" s="12" t="s">
        <v>34</v>
      </c>
      <c r="E11" s="13">
        <v>2008</v>
      </c>
    </row>
    <row r="12" spans="1:5" ht="15.75">
      <c r="A12" s="6"/>
      <c r="B12" s="7"/>
    </row>
    <row r="13" spans="1:5" ht="31.5">
      <c r="A13" s="6">
        <v>3</v>
      </c>
      <c r="B13" s="7" t="s">
        <v>52</v>
      </c>
    </row>
    <row r="14" spans="1:5" ht="15.75">
      <c r="A14" s="6"/>
      <c r="B14" s="7"/>
    </row>
    <row r="15" spans="1:5" ht="30.75">
      <c r="A15" s="6">
        <v>4</v>
      </c>
      <c r="B15" s="7" t="s">
        <v>54</v>
      </c>
    </row>
    <row r="17" spans="1:2" ht="15.75">
      <c r="A17" s="5" t="s">
        <v>18</v>
      </c>
    </row>
    <row r="18" spans="1:2" ht="15.75">
      <c r="B18" s="7" t="s">
        <v>48</v>
      </c>
    </row>
    <row r="20" spans="1:2">
      <c r="B20" s="42"/>
    </row>
    <row r="21" spans="1:2">
      <c r="B21" s="42"/>
    </row>
    <row r="22" spans="1:2">
      <c r="B22" s="42"/>
    </row>
    <row r="23" spans="1:2">
      <c r="B23" s="42"/>
    </row>
    <row r="24" spans="1:2">
      <c r="B24" s="42"/>
    </row>
  </sheetData>
  <sheetProtection sheet="1" objects="1" scenarios="1" selectLockedCells="1"/>
  <mergeCells count="4">
    <mergeCell ref="A1:B1"/>
    <mergeCell ref="A3:B3"/>
    <mergeCell ref="A4:B4"/>
    <mergeCell ref="A6:B6"/>
  </mergeCells>
  <dataValidations count="1">
    <dataValidation type="list" showDropDown="1" showInputMessage="1" showErrorMessage="1" sqref="A4:B4">
      <formula1>"http://demographicestimation.iussp.org/content/parity-progression-ratios"</formula1>
    </dataValidation>
  </dataValidations>
  <hyperlinks>
    <hyperlink ref="A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N93"/>
  <sheetViews>
    <sheetView zoomScaleNormal="100" workbookViewId="0">
      <selection activeCell="C6" sqref="C6"/>
    </sheetView>
  </sheetViews>
  <sheetFormatPr defaultRowHeight="16.5"/>
  <cols>
    <col min="1" max="1" width="4.5703125" style="15" customWidth="1"/>
    <col min="2" max="2" width="13.7109375" style="15" bestFit="1" customWidth="1"/>
    <col min="3" max="12" width="10.28515625" style="15" customWidth="1"/>
    <col min="13" max="23" width="9.140625" style="15"/>
    <col min="24" max="24" width="9.140625" style="18"/>
    <col min="25" max="36" width="9.140625" style="15"/>
    <col min="37" max="54" width="9.140625" style="15" customWidth="1"/>
    <col min="55" max="56" width="9.140625" style="15"/>
    <col min="57" max="66" width="9.140625" style="15" customWidth="1"/>
    <col min="67" max="16384" width="9.140625" style="15"/>
  </cols>
  <sheetData>
    <row r="1" spans="1:66">
      <c r="A1" s="20" t="str">
        <f>Introduction!E9&amp;" " &amp;Introduction!E11</f>
        <v>Cambodia 2008</v>
      </c>
      <c r="C1" s="16"/>
      <c r="N1" s="17" t="s">
        <v>14</v>
      </c>
      <c r="Y1" s="19"/>
      <c r="AK1" s="19"/>
      <c r="AU1" s="17" t="s">
        <v>18</v>
      </c>
      <c r="BD1" s="17" t="s">
        <v>21</v>
      </c>
    </row>
    <row r="2" spans="1:66">
      <c r="AU2" s="17" t="s">
        <v>47</v>
      </c>
    </row>
    <row r="3" spans="1:66">
      <c r="O3" s="17" t="s">
        <v>15</v>
      </c>
      <c r="Y3" s="17" t="s">
        <v>37</v>
      </c>
      <c r="AK3" s="17" t="s">
        <v>38</v>
      </c>
    </row>
    <row r="4" spans="1:66">
      <c r="C4" s="20" t="s">
        <v>28</v>
      </c>
      <c r="N4" s="17"/>
      <c r="O4" s="54" t="s">
        <v>16</v>
      </c>
      <c r="P4" s="54"/>
      <c r="Q4" s="54"/>
      <c r="R4" s="54"/>
      <c r="S4" s="54"/>
      <c r="T4" s="55" t="s">
        <v>20</v>
      </c>
      <c r="U4" s="55"/>
      <c r="V4" s="55"/>
      <c r="W4" s="55"/>
      <c r="X4" s="21"/>
      <c r="Z4" s="17" t="s">
        <v>36</v>
      </c>
      <c r="AL4" s="17" t="s">
        <v>39</v>
      </c>
      <c r="AV4" s="17" t="s">
        <v>29</v>
      </c>
    </row>
    <row r="5" spans="1:66">
      <c r="B5" s="22" t="s">
        <v>0</v>
      </c>
      <c r="C5" s="22" t="s">
        <v>1</v>
      </c>
      <c r="D5" s="22" t="s">
        <v>2</v>
      </c>
      <c r="E5" s="22" t="s">
        <v>3</v>
      </c>
      <c r="F5" s="22" t="s">
        <v>4</v>
      </c>
      <c r="G5" s="22" t="s">
        <v>5</v>
      </c>
      <c r="H5" s="22" t="s">
        <v>6</v>
      </c>
      <c r="I5" s="22" t="s">
        <v>7</v>
      </c>
      <c r="J5" s="22" t="s">
        <v>8</v>
      </c>
      <c r="K5" s="22" t="s">
        <v>9</v>
      </c>
      <c r="L5" s="22" t="s">
        <v>10</v>
      </c>
      <c r="N5" s="22" t="s">
        <v>41</v>
      </c>
      <c r="O5" s="23" t="s">
        <v>2</v>
      </c>
      <c r="P5" s="23" t="s">
        <v>3</v>
      </c>
      <c r="Q5" s="23" t="s">
        <v>4</v>
      </c>
      <c r="R5" s="23" t="s">
        <v>5</v>
      </c>
      <c r="S5" s="23" t="s">
        <v>6</v>
      </c>
      <c r="T5" s="24" t="s">
        <v>7</v>
      </c>
      <c r="U5" s="24" t="s">
        <v>8</v>
      </c>
      <c r="V5" s="24" t="s">
        <v>9</v>
      </c>
      <c r="W5" s="24" t="s">
        <v>10</v>
      </c>
      <c r="X5" s="25"/>
      <c r="Y5" s="22" t="s">
        <v>41</v>
      </c>
      <c r="Z5" s="22" t="s">
        <v>1</v>
      </c>
      <c r="AA5" s="22" t="s">
        <v>2</v>
      </c>
      <c r="AB5" s="22" t="s">
        <v>3</v>
      </c>
      <c r="AC5" s="22" t="s">
        <v>4</v>
      </c>
      <c r="AD5" s="22" t="s">
        <v>5</v>
      </c>
      <c r="AE5" s="22" t="s">
        <v>6</v>
      </c>
      <c r="AF5" s="22" t="s">
        <v>7</v>
      </c>
      <c r="AG5" s="22" t="s">
        <v>8</v>
      </c>
      <c r="AH5" s="22" t="s">
        <v>9</v>
      </c>
      <c r="AI5" s="22" t="s">
        <v>10</v>
      </c>
      <c r="AK5" s="22" t="s">
        <v>41</v>
      </c>
      <c r="AL5" s="22" t="s">
        <v>1</v>
      </c>
      <c r="AM5" s="22" t="s">
        <v>2</v>
      </c>
      <c r="AN5" s="22" t="s">
        <v>3</v>
      </c>
      <c r="AO5" s="22" t="s">
        <v>4</v>
      </c>
      <c r="AP5" s="22" t="s">
        <v>5</v>
      </c>
      <c r="AQ5" s="22" t="s">
        <v>6</v>
      </c>
      <c r="AR5" s="22" t="s">
        <v>7</v>
      </c>
      <c r="AS5" s="22" t="s">
        <v>40</v>
      </c>
      <c r="AU5" s="22" t="s">
        <v>41</v>
      </c>
      <c r="AV5" s="22"/>
      <c r="AW5" s="22">
        <f>AM59</f>
        <v>22.5</v>
      </c>
      <c r="AX5" s="22">
        <f>AN59</f>
        <v>27.5</v>
      </c>
      <c r="AY5" s="22">
        <f>AO59</f>
        <v>32.5</v>
      </c>
      <c r="AZ5" s="22">
        <f>AP59</f>
        <v>37.5</v>
      </c>
      <c r="BA5" s="22">
        <f>AQ59</f>
        <v>42.5</v>
      </c>
      <c r="BB5" s="22">
        <v>47.5</v>
      </c>
      <c r="BE5" s="22"/>
      <c r="BF5" s="22" t="str">
        <f t="shared" ref="BF5:BN5" si="0">O5</f>
        <v>20-24</v>
      </c>
      <c r="BG5" s="22" t="str">
        <f t="shared" si="0"/>
        <v>25-29</v>
      </c>
      <c r="BH5" s="22" t="str">
        <f t="shared" si="0"/>
        <v>30-34</v>
      </c>
      <c r="BI5" s="22" t="str">
        <f t="shared" si="0"/>
        <v>35-39</v>
      </c>
      <c r="BJ5" s="22" t="str">
        <f t="shared" si="0"/>
        <v>40-44</v>
      </c>
      <c r="BK5" s="22" t="str">
        <f t="shared" si="0"/>
        <v>45-49</v>
      </c>
      <c r="BL5" s="22" t="str">
        <f t="shared" si="0"/>
        <v>50-54</v>
      </c>
      <c r="BM5" s="22" t="str">
        <f t="shared" si="0"/>
        <v>55-59</v>
      </c>
      <c r="BN5" s="22" t="str">
        <f t="shared" si="0"/>
        <v>60-64</v>
      </c>
    </row>
    <row r="6" spans="1:66">
      <c r="B6" s="15">
        <v>0</v>
      </c>
      <c r="C6" s="14">
        <v>635940</v>
      </c>
      <c r="D6" s="14">
        <v>200620</v>
      </c>
      <c r="E6" s="14">
        <v>105350</v>
      </c>
      <c r="F6" s="14">
        <v>55300</v>
      </c>
      <c r="G6" s="14">
        <v>33900</v>
      </c>
      <c r="H6" s="14">
        <v>22970</v>
      </c>
      <c r="I6" s="14">
        <v>16430</v>
      </c>
      <c r="J6" s="14">
        <v>9790</v>
      </c>
      <c r="K6" s="14">
        <v>7640</v>
      </c>
      <c r="L6" s="14">
        <v>6880</v>
      </c>
      <c r="N6" s="15">
        <v>0</v>
      </c>
      <c r="O6" s="26">
        <f t="shared" ref="O6:O17" si="1">AW25</f>
        <v>0.78495849420264663</v>
      </c>
      <c r="P6" s="26">
        <f t="shared" ref="P6:P17" si="2">AX25</f>
        <v>0.86789120437532341</v>
      </c>
      <c r="Q6" s="26">
        <f t="shared" ref="Q6:Q17" si="3">AY25</f>
        <v>0.9007728578577392</v>
      </c>
      <c r="R6" s="26">
        <f t="shared" ref="R6:R17" si="4">AZ25</f>
        <v>0.9223513842074198</v>
      </c>
      <c r="S6" s="26">
        <f t="shared" ref="S6:S17" si="5">BA25</f>
        <v>0.92825619169038476</v>
      </c>
      <c r="T6" s="27">
        <f t="shared" ref="T6:T17" si="6">AF25</f>
        <v>0.93151027554295718</v>
      </c>
      <c r="U6" s="27">
        <f t="shared" ref="U6:U17" si="7">AG25</f>
        <v>0.94495980210265929</v>
      </c>
      <c r="V6" s="27">
        <f t="shared" ref="V6:V17" si="8">AH25</f>
        <v>0.948094299884503</v>
      </c>
      <c r="W6" s="27">
        <f t="shared" ref="W6:W17" si="9">AI25</f>
        <v>0.94195072561592985</v>
      </c>
      <c r="X6" s="28"/>
      <c r="Y6" s="17">
        <v>0</v>
      </c>
      <c r="Z6" s="29">
        <f>SUM(C6:C$24)/C$25</f>
        <v>1</v>
      </c>
      <c r="AA6" s="29">
        <f>SUM(D6:D$24)/D$25</f>
        <v>1</v>
      </c>
      <c r="AB6" s="29">
        <f>SUM(E6:E$24)/E$25</f>
        <v>1</v>
      </c>
      <c r="AC6" s="29">
        <f>SUM(F6:F$24)/F$25</f>
        <v>1</v>
      </c>
      <c r="AD6" s="29">
        <f>SUM(G6:G$24)/G$25</f>
        <v>1</v>
      </c>
      <c r="AE6" s="29">
        <f>SUM(H6:H$24)/H$25</f>
        <v>1</v>
      </c>
      <c r="AF6" s="29">
        <f>SUM(I6:I$24)/I$25</f>
        <v>1</v>
      </c>
      <c r="AG6" s="29">
        <f>SUM(J6:J$24)/J$25</f>
        <v>1</v>
      </c>
      <c r="AH6" s="29">
        <f>SUM(K6:K$24)/K$25</f>
        <v>1</v>
      </c>
      <c r="AI6" s="29">
        <f>SUM(L6:L$24)/L$25</f>
        <v>1</v>
      </c>
      <c r="AJ6" s="30"/>
      <c r="AK6" s="17">
        <v>0</v>
      </c>
      <c r="AS6" s="17"/>
      <c r="AU6" s="17">
        <v>0</v>
      </c>
      <c r="AV6" s="31"/>
      <c r="AW6" s="31">
        <v>1</v>
      </c>
      <c r="AX6" s="31">
        <v>1</v>
      </c>
      <c r="AY6" s="31">
        <v>1</v>
      </c>
      <c r="AZ6" s="31">
        <v>1</v>
      </c>
      <c r="BA6" s="31">
        <v>1</v>
      </c>
      <c r="BB6" s="31">
        <v>1</v>
      </c>
      <c r="BE6" s="15">
        <f t="shared" ref="BE6:BE15" si="10">N6</f>
        <v>0</v>
      </c>
      <c r="BF6" s="32">
        <f t="shared" ref="BF6:BF15" si="11">IF(O6="",NA(),O6)</f>
        <v>0.78495849420264663</v>
      </c>
      <c r="BG6" s="32">
        <f t="shared" ref="BG6:BG15" si="12">IF(P6="",NA(),P6)</f>
        <v>0.86789120437532341</v>
      </c>
      <c r="BH6" s="32">
        <f t="shared" ref="BH6:BH15" si="13">IF(Q6="",NA(),Q6)</f>
        <v>0.9007728578577392</v>
      </c>
      <c r="BI6" s="32">
        <f t="shared" ref="BI6:BI15" si="14">IF(R6="",NA(),R6)</f>
        <v>0.9223513842074198</v>
      </c>
      <c r="BJ6" s="32">
        <f t="shared" ref="BJ6:BJ15" si="15">IF(S6="",NA(),S6)</f>
        <v>0.92825619169038476</v>
      </c>
      <c r="BK6" s="32">
        <f t="shared" ref="BK6:BK15" si="16">IF(T6="",NA(),T6)</f>
        <v>0.93151027554295718</v>
      </c>
      <c r="BL6" s="32">
        <f t="shared" ref="BL6:BL15" si="17">IF(U6="",NA(),U6)</f>
        <v>0.94495980210265929</v>
      </c>
      <c r="BM6" s="32">
        <f t="shared" ref="BM6:BM15" si="18">IF(V6="",NA(),V6)</f>
        <v>0.948094299884503</v>
      </c>
      <c r="BN6" s="32">
        <f t="shared" ref="BN6:BN15" si="19">IF(W6="",NA(),W6)</f>
        <v>0.94195072561592985</v>
      </c>
    </row>
    <row r="7" spans="1:66">
      <c r="B7" s="15">
        <v>1</v>
      </c>
      <c r="C7" s="14">
        <v>30340</v>
      </c>
      <c r="D7" s="14">
        <v>94810</v>
      </c>
      <c r="E7" s="14">
        <v>79570</v>
      </c>
      <c r="F7" s="14">
        <v>38780</v>
      </c>
      <c r="G7" s="14">
        <v>21150</v>
      </c>
      <c r="H7" s="14">
        <v>16570</v>
      </c>
      <c r="I7" s="14">
        <v>13460</v>
      </c>
      <c r="J7" s="14">
        <v>9600</v>
      </c>
      <c r="K7" s="14">
        <v>8020</v>
      </c>
      <c r="L7" s="14">
        <v>7450</v>
      </c>
      <c r="N7" s="15">
        <v>1</v>
      </c>
      <c r="O7" s="26" t="str">
        <f t="shared" si="1"/>
        <v/>
      </c>
      <c r="P7" s="26">
        <f t="shared" si="2"/>
        <v>0.93115252470019882</v>
      </c>
      <c r="Q7" s="26">
        <f t="shared" si="3"/>
        <v>0.9336963620659875</v>
      </c>
      <c r="R7" s="26">
        <f t="shared" si="4"/>
        <v>0.94884487420324326</v>
      </c>
      <c r="S7" s="26">
        <f t="shared" si="5"/>
        <v>0.94027387730186651</v>
      </c>
      <c r="T7" s="27">
        <f t="shared" si="6"/>
        <v>0.93976550613085108</v>
      </c>
      <c r="U7" s="27">
        <f t="shared" si="7"/>
        <v>0.94288434079009986</v>
      </c>
      <c r="V7" s="27">
        <f t="shared" si="8"/>
        <v>0.94252955929774274</v>
      </c>
      <c r="W7" s="27">
        <f t="shared" si="9"/>
        <v>0.9332676460050161</v>
      </c>
      <c r="X7" s="28"/>
      <c r="Y7" s="17">
        <v>1</v>
      </c>
      <c r="Z7" s="29">
        <f>SUM(C7:C$24)/C$25</f>
        <v>5.8898392872998494E-2</v>
      </c>
      <c r="AA7" s="29">
        <f>SUM(D7:D$24)/D$25</f>
        <v>0.48657709532949456</v>
      </c>
      <c r="AB7" s="29">
        <f>SUM(E7:E$24)/E$25</f>
        <v>0.77002837808338787</v>
      </c>
      <c r="AC7" s="29">
        <f>SUM(F7:F$24)/F$25</f>
        <v>0.86622154486295566</v>
      </c>
      <c r="AD7" s="29">
        <f>SUM(G7:G$24)/G$25</f>
        <v>0.90885871756956582</v>
      </c>
      <c r="AE7" s="29">
        <f>SUM(H7:H$24)/H$25</f>
        <v>0.92267034742795584</v>
      </c>
      <c r="AF7" s="29">
        <f>SUM(I7:I$24)/I$25</f>
        <v>0.93151027554295718</v>
      </c>
      <c r="AG7" s="29">
        <f>SUM(J7:J$24)/J$25</f>
        <v>0.94495980210265929</v>
      </c>
      <c r="AH7" s="29">
        <f>SUM(K7:K$24)/K$25</f>
        <v>0.948094299884503</v>
      </c>
      <c r="AI7" s="29">
        <f>SUM(L7:L$24)/L$25</f>
        <v>0.94195072561592985</v>
      </c>
      <c r="AJ7" s="30"/>
      <c r="AK7" s="17">
        <v>1</v>
      </c>
      <c r="AL7" s="32">
        <f t="shared" ref="AL7:AL17" si="20">C32/C$25</f>
        <v>1.9386154438097492E-2</v>
      </c>
      <c r="AM7" s="32">
        <f t="shared" ref="AM7:AM17" si="21">D32/D$25</f>
        <v>6.0115163147792708E-2</v>
      </c>
      <c r="AN7" s="32">
        <f t="shared" ref="AN7:AN17" si="22">E32/E$25</f>
        <v>2.5103689150840429E-2</v>
      </c>
      <c r="AO7" s="32">
        <f t="shared" ref="AO7:AO17" si="23">F32/F$25</f>
        <v>7.6686745530638407E-3</v>
      </c>
      <c r="AP7" s="32">
        <f t="shared" ref="AP7:AP17" si="24">G32/G$25</f>
        <v>2.7960747412286596E-3</v>
      </c>
      <c r="AQ7" s="32">
        <f t="shared" ref="AQ7:AQ17" si="25">H32/H$25</f>
        <v>1.0772959870724481E-3</v>
      </c>
      <c r="AR7" s="32">
        <f t="shared" ref="AR7:AR17" si="26">I32/I$25</f>
        <v>7.9202968027012384E-4</v>
      </c>
      <c r="AS7" s="33">
        <f>5*SUM(AL7:AR7)</f>
        <v>0.58469540849182844</v>
      </c>
      <c r="AU7" s="17">
        <v>1</v>
      </c>
      <c r="AV7" s="32"/>
      <c r="AW7" s="32">
        <f t="shared" ref="AW7:AW18" si="27">IF(OR(AM61="",AM44&lt;0.3),"",AA7+AM61)</f>
        <v>0.78495849420264663</v>
      </c>
      <c r="AX7" s="32">
        <f t="shared" ref="AX7:AX18" si="28">IF(OR(AN61="",AN44&lt;0.3),"",AB7+AN61)</f>
        <v>0.86789120437532341</v>
      </c>
      <c r="AY7" s="32">
        <f t="shared" ref="AY7:AY18" si="29">IF(OR(AO61="",AO44&lt;0.3),"",AC7+AO61)</f>
        <v>0.9007728578577392</v>
      </c>
      <c r="AZ7" s="32">
        <f t="shared" ref="AZ7:AZ18" si="30">IF(OR(AP61="",AP44&lt;0.3),"",AD7+AP61)</f>
        <v>0.9223513842074198</v>
      </c>
      <c r="BA7" s="32">
        <f t="shared" ref="BA7:BA18" si="31">IF(OR(AQ61="",AQ44&lt;0.3),"",AE7+AQ61)</f>
        <v>0.92825619169038476</v>
      </c>
      <c r="BB7" s="32">
        <f t="shared" ref="BB7:BB18" si="32">IF(OR(AR61="",AR44&lt;0.3),"",AF7+AR61)</f>
        <v>0.93158967255739611</v>
      </c>
      <c r="BE7" s="15">
        <f t="shared" si="10"/>
        <v>1</v>
      </c>
      <c r="BF7" s="32" t="e">
        <f t="shared" si="11"/>
        <v>#N/A</v>
      </c>
      <c r="BG7" s="32">
        <f t="shared" si="12"/>
        <v>0.93115252470019882</v>
      </c>
      <c r="BH7" s="32">
        <f t="shared" si="13"/>
        <v>0.9336963620659875</v>
      </c>
      <c r="BI7" s="32">
        <f t="shared" si="14"/>
        <v>0.94884487420324326</v>
      </c>
      <c r="BJ7" s="32">
        <f t="shared" si="15"/>
        <v>0.94027387730186651</v>
      </c>
      <c r="BK7" s="32">
        <f t="shared" si="16"/>
        <v>0.93976550613085108</v>
      </c>
      <c r="BL7" s="32">
        <f t="shared" si="17"/>
        <v>0.94288434079009986</v>
      </c>
      <c r="BM7" s="32">
        <f t="shared" si="18"/>
        <v>0.94252955929774274</v>
      </c>
      <c r="BN7" s="32">
        <f t="shared" si="19"/>
        <v>0.9332676460050161</v>
      </c>
    </row>
    <row r="8" spans="1:66">
      <c r="B8" s="15">
        <v>2</v>
      </c>
      <c r="C8" s="14">
        <v>5980</v>
      </c>
      <c r="D8" s="14">
        <v>62580</v>
      </c>
      <c r="E8" s="14">
        <v>113640</v>
      </c>
      <c r="F8" s="14">
        <v>66750</v>
      </c>
      <c r="G8" s="14">
        <v>33320</v>
      </c>
      <c r="H8" s="14">
        <v>21920</v>
      </c>
      <c r="I8" s="14">
        <v>17220</v>
      </c>
      <c r="J8" s="14">
        <v>12840</v>
      </c>
      <c r="K8" s="14">
        <v>9690</v>
      </c>
      <c r="L8" s="14">
        <v>8020</v>
      </c>
      <c r="N8" s="15">
        <v>2</v>
      </c>
      <c r="O8" s="26" t="str">
        <f t="shared" si="1"/>
        <v/>
      </c>
      <c r="P8" s="26">
        <f t="shared" si="2"/>
        <v>0.80528166404814072</v>
      </c>
      <c r="Q8" s="26">
        <f t="shared" si="3"/>
        <v>0.85802414343503097</v>
      </c>
      <c r="R8" s="26">
        <f t="shared" si="4"/>
        <v>0.90812917878674237</v>
      </c>
      <c r="S8" s="26">
        <f t="shared" si="5"/>
        <v>0.91822666760871741</v>
      </c>
      <c r="T8" s="27">
        <f t="shared" si="6"/>
        <v>0.91800000000000004</v>
      </c>
      <c r="U8" s="27">
        <f t="shared" si="7"/>
        <v>0.91898031297324578</v>
      </c>
      <c r="V8" s="27">
        <f t="shared" si="8"/>
        <v>0.92632859423705616</v>
      </c>
      <c r="W8" s="27">
        <f t="shared" si="9"/>
        <v>0.92302524234571459</v>
      </c>
      <c r="X8" s="28"/>
      <c r="Y8" s="17">
        <v>2</v>
      </c>
      <c r="Z8" s="29">
        <f>SUM(C8:C$24)/C$25</f>
        <v>1.3999467250717731E-2</v>
      </c>
      <c r="AA8" s="29">
        <f>SUM(D8:D$24)/D$25</f>
        <v>0.24394113883557261</v>
      </c>
      <c r="AB8" s="29">
        <f>SUM(E8:E$24)/E$25</f>
        <v>0.5963326784544859</v>
      </c>
      <c r="AC8" s="29">
        <f>SUM(F8:F$24)/F$25</f>
        <v>0.77240728645039558</v>
      </c>
      <c r="AD8" s="29">
        <f>SUM(G8:G$24)/G$25</f>
        <v>0.85199623605323294</v>
      </c>
      <c r="AE8" s="29">
        <f>SUM(H8:H$24)/H$25</f>
        <v>0.86688661459736061</v>
      </c>
      <c r="AF8" s="29">
        <f>SUM(I8:I$24)/I$25</f>
        <v>0.87540122556171573</v>
      </c>
      <c r="AG8" s="29">
        <f>SUM(J8:J$24)/J$25</f>
        <v>0.89098780007870915</v>
      </c>
      <c r="AH8" s="29">
        <f>SUM(K8:K$24)/K$25</f>
        <v>0.89360690264284259</v>
      </c>
      <c r="AI8" s="29">
        <f>SUM(L8:L$24)/L$25</f>
        <v>0.87909213634829564</v>
      </c>
      <c r="AJ8" s="30"/>
      <c r="AK8" s="17">
        <v>2</v>
      </c>
      <c r="AL8" s="32">
        <f t="shared" si="20"/>
        <v>3.4628703347441324E-3</v>
      </c>
      <c r="AM8" s="32">
        <f t="shared" si="21"/>
        <v>4.9085092770313497E-2</v>
      </c>
      <c r="AN8" s="32">
        <f t="shared" si="22"/>
        <v>4.6540056756166778E-2</v>
      </c>
      <c r="AO8" s="32">
        <f t="shared" si="23"/>
        <v>1.8941868060091443E-2</v>
      </c>
      <c r="AP8" s="32">
        <f t="shared" si="24"/>
        <v>5.4039521441053909E-3</v>
      </c>
      <c r="AQ8" s="32">
        <f t="shared" si="25"/>
        <v>2.4575814705090223E-3</v>
      </c>
      <c r="AR8" s="32">
        <f t="shared" si="26"/>
        <v>6.2528658968693987E-4</v>
      </c>
      <c r="AS8" s="33">
        <f t="shared" ref="AS8:AS18" si="33">5*SUM(AL8:AR8)</f>
        <v>0.63258354062808608</v>
      </c>
      <c r="AU8" s="17">
        <v>2</v>
      </c>
      <c r="AV8" s="32"/>
      <c r="AW8" s="32" t="str">
        <f t="shared" si="27"/>
        <v/>
      </c>
      <c r="AX8" s="32">
        <f t="shared" si="28"/>
        <v>0.80813908611917862</v>
      </c>
      <c r="AY8" s="32">
        <f t="shared" si="29"/>
        <v>0.8410483404295539</v>
      </c>
      <c r="AZ8" s="32">
        <f t="shared" si="30"/>
        <v>0.87516838311947653</v>
      </c>
      <c r="BA8" s="32">
        <f t="shared" si="31"/>
        <v>0.87281504849018277</v>
      </c>
      <c r="BB8" s="32">
        <f t="shared" si="32"/>
        <v>0.87547692555965873</v>
      </c>
      <c r="BE8" s="15">
        <f t="shared" si="10"/>
        <v>2</v>
      </c>
      <c r="BF8" s="32" t="e">
        <f t="shared" si="11"/>
        <v>#N/A</v>
      </c>
      <c r="BG8" s="32">
        <f t="shared" si="12"/>
        <v>0.80528166404814072</v>
      </c>
      <c r="BH8" s="32">
        <f t="shared" si="13"/>
        <v>0.85802414343503097</v>
      </c>
      <c r="BI8" s="32">
        <f t="shared" si="14"/>
        <v>0.90812917878674237</v>
      </c>
      <c r="BJ8" s="32">
        <f t="shared" si="15"/>
        <v>0.91822666760871741</v>
      </c>
      <c r="BK8" s="32">
        <f t="shared" si="16"/>
        <v>0.91800000000000004</v>
      </c>
      <c r="BL8" s="32">
        <f t="shared" si="17"/>
        <v>0.91898031297324578</v>
      </c>
      <c r="BM8" s="32">
        <f t="shared" si="18"/>
        <v>0.92632859423705616</v>
      </c>
      <c r="BN8" s="32">
        <f t="shared" si="19"/>
        <v>0.92302524234571459</v>
      </c>
    </row>
    <row r="9" spans="1:66">
      <c r="B9" s="15">
        <v>3</v>
      </c>
      <c r="C9" s="14">
        <v>1650</v>
      </c>
      <c r="D9" s="14">
        <v>21680</v>
      </c>
      <c r="E9" s="14">
        <v>88750</v>
      </c>
      <c r="F9" s="14">
        <v>75660</v>
      </c>
      <c r="G9" s="14">
        <v>45680</v>
      </c>
      <c r="H9" s="14">
        <v>27750</v>
      </c>
      <c r="I9" s="14">
        <v>20250</v>
      </c>
      <c r="J9" s="14">
        <v>15170</v>
      </c>
      <c r="K9" s="14">
        <v>11180</v>
      </c>
      <c r="L9" s="14">
        <v>8120</v>
      </c>
      <c r="N9" s="15">
        <v>3</v>
      </c>
      <c r="O9" s="26" t="str">
        <f t="shared" si="1"/>
        <v/>
      </c>
      <c r="P9" s="26" t="str">
        <f t="shared" si="2"/>
        <v/>
      </c>
      <c r="Q9" s="26">
        <f t="shared" si="3"/>
        <v>0.80830274909922228</v>
      </c>
      <c r="R9" s="26">
        <f t="shared" si="4"/>
        <v>0.86755939150069628</v>
      </c>
      <c r="S9" s="26">
        <f t="shared" si="5"/>
        <v>0.88782136119155985</v>
      </c>
      <c r="T9" s="27">
        <f t="shared" si="6"/>
        <v>0.89495798319327735</v>
      </c>
      <c r="U9" s="27">
        <f t="shared" si="7"/>
        <v>0.89583905520461415</v>
      </c>
      <c r="V9" s="27">
        <f t="shared" si="8"/>
        <v>0.90824031516743264</v>
      </c>
      <c r="W9" s="27">
        <f t="shared" si="9"/>
        <v>0.91556618488093999</v>
      </c>
      <c r="X9" s="28"/>
      <c r="Y9" s="17">
        <v>3</v>
      </c>
      <c r="Z9" s="29">
        <f>SUM(C9:C$24)/C$25</f>
        <v>5.1499097285938383E-3</v>
      </c>
      <c r="AA9" s="29">
        <f>SUM(D9:D$24)/D$25</f>
        <v>8.3787587971849015E-2</v>
      </c>
      <c r="AB9" s="29">
        <f>SUM(E9:E$24)/E$25</f>
        <v>0.34826457105435493</v>
      </c>
      <c r="AC9" s="29">
        <f>SUM(F9:F$24)/F$25</f>
        <v>0.61092967559329414</v>
      </c>
      <c r="AD9" s="29">
        <f>SUM(G9:G$24)/G$25</f>
        <v>0.76241430299771473</v>
      </c>
      <c r="AE9" s="29">
        <f>SUM(H9:H$24)/H$25</f>
        <v>0.79309183948289796</v>
      </c>
      <c r="AF9" s="29">
        <f>SUM(I9:I$24)/I$25</f>
        <v>0.80361832506565511</v>
      </c>
      <c r="AG9" s="29">
        <f>SUM(J9:J$24)/J$25</f>
        <v>0.81880024737167589</v>
      </c>
      <c r="AH9" s="29">
        <f>SUM(K9:K$24)/K$25</f>
        <v>0.82777362592567427</v>
      </c>
      <c r="AI9" s="29">
        <f>SUM(L9:L$24)/L$25</f>
        <v>0.81142423219709758</v>
      </c>
      <c r="AJ9" s="30"/>
      <c r="AK9" s="17">
        <v>3</v>
      </c>
      <c r="AL9" s="32">
        <f t="shared" si="20"/>
        <v>6.0674223813892922E-4</v>
      </c>
      <c r="AM9" s="32">
        <f t="shared" si="21"/>
        <v>2.1420345489443379E-2</v>
      </c>
      <c r="AN9" s="32">
        <f t="shared" si="22"/>
        <v>4.9421523684784981E-2</v>
      </c>
      <c r="AO9" s="32">
        <f t="shared" si="23"/>
        <v>2.7747538524808282E-2</v>
      </c>
      <c r="AP9" s="32">
        <f t="shared" si="24"/>
        <v>1.0189541605054442E-2</v>
      </c>
      <c r="AQ9" s="32">
        <f t="shared" si="25"/>
        <v>2.8615674656611904E-3</v>
      </c>
      <c r="AR9" s="32">
        <f t="shared" si="26"/>
        <v>9.5877277085330771E-4</v>
      </c>
      <c r="AS9" s="33">
        <f t="shared" si="33"/>
        <v>0.56603015889372255</v>
      </c>
      <c r="AU9" s="17">
        <v>3</v>
      </c>
      <c r="AV9" s="32"/>
      <c r="AW9" s="32" t="str">
        <f t="shared" si="27"/>
        <v/>
      </c>
      <c r="AX9" s="32">
        <f t="shared" si="28"/>
        <v>0.65077958805239589</v>
      </c>
      <c r="AY9" s="32">
        <f t="shared" si="29"/>
        <v>0.72163978188452227</v>
      </c>
      <c r="AZ9" s="32">
        <f t="shared" si="30"/>
        <v>0.79476594506241138</v>
      </c>
      <c r="BA9" s="32">
        <f t="shared" si="31"/>
        <v>0.80144205341388164</v>
      </c>
      <c r="BB9" s="32">
        <f t="shared" si="32"/>
        <v>0.8037024036339655</v>
      </c>
      <c r="BE9" s="15">
        <f t="shared" si="10"/>
        <v>3</v>
      </c>
      <c r="BF9" s="32" t="e">
        <f t="shared" si="11"/>
        <v>#N/A</v>
      </c>
      <c r="BG9" s="32" t="e">
        <f t="shared" si="12"/>
        <v>#N/A</v>
      </c>
      <c r="BH9" s="32">
        <f t="shared" si="13"/>
        <v>0.80830274909922228</v>
      </c>
      <c r="BI9" s="32">
        <f t="shared" si="14"/>
        <v>0.86755939150069628</v>
      </c>
      <c r="BJ9" s="32">
        <f t="shared" si="15"/>
        <v>0.88782136119155985</v>
      </c>
      <c r="BK9" s="32">
        <f t="shared" si="16"/>
        <v>0.89495798319327735</v>
      </c>
      <c r="BL9" s="32">
        <f t="shared" si="17"/>
        <v>0.89583905520461415</v>
      </c>
      <c r="BM9" s="32">
        <f t="shared" si="18"/>
        <v>0.90824031516743264</v>
      </c>
      <c r="BN9" s="32">
        <f t="shared" si="19"/>
        <v>0.91556618488093999</v>
      </c>
    </row>
    <row r="10" spans="1:66">
      <c r="B10" s="15">
        <v>4</v>
      </c>
      <c r="C10" s="14">
        <v>1200</v>
      </c>
      <c r="D10" s="14">
        <v>6890</v>
      </c>
      <c r="E10" s="14">
        <v>44480</v>
      </c>
      <c r="F10" s="14">
        <v>72370</v>
      </c>
      <c r="G10" s="14">
        <v>56100</v>
      </c>
      <c r="H10" s="14">
        <v>35450</v>
      </c>
      <c r="I10" s="14">
        <v>24530</v>
      </c>
      <c r="J10" s="14">
        <v>18090</v>
      </c>
      <c r="K10" s="14">
        <v>13350</v>
      </c>
      <c r="L10" s="14">
        <v>10160</v>
      </c>
      <c r="N10" s="15">
        <v>4</v>
      </c>
      <c r="O10" s="26" t="str">
        <f t="shared" si="1"/>
        <v/>
      </c>
      <c r="P10" s="26" t="str">
        <f t="shared" si="2"/>
        <v/>
      </c>
      <c r="Q10" s="26">
        <f t="shared" si="3"/>
        <v>0.75576766332509138</v>
      </c>
      <c r="R10" s="26">
        <f t="shared" si="4"/>
        <v>0.80553168392035424</v>
      </c>
      <c r="S10" s="26">
        <f t="shared" si="5"/>
        <v>0.84044615193728278</v>
      </c>
      <c r="T10" s="27">
        <f t="shared" si="6"/>
        <v>0.85782182808786878</v>
      </c>
      <c r="U10" s="27">
        <f t="shared" si="7"/>
        <v>0.86134743619222809</v>
      </c>
      <c r="V10" s="27">
        <f t="shared" si="8"/>
        <v>0.87936020242183266</v>
      </c>
      <c r="W10" s="27">
        <f t="shared" si="9"/>
        <v>0.88461101646791596</v>
      </c>
      <c r="X10" s="28"/>
      <c r="Y10" s="17">
        <v>4</v>
      </c>
      <c r="Z10" s="29">
        <f>SUM(C10:C$24)/C$25</f>
        <v>2.708142184864001E-3</v>
      </c>
      <c r="AA10" s="29">
        <f>SUM(D10:D$24)/D$25</f>
        <v>2.8304542546385158E-2</v>
      </c>
      <c r="AB10" s="29">
        <f>SUM(E10:E$24)/E$25</f>
        <v>0.15452957869460818</v>
      </c>
      <c r="AC10" s="29">
        <f>SUM(F10:F$24)/F$25</f>
        <v>0.427897525219537</v>
      </c>
      <c r="AD10" s="29">
        <f>SUM(G10:G$24)/G$25</f>
        <v>0.63960209705605597</v>
      </c>
      <c r="AE10" s="29">
        <f>SUM(H10:H$24)/H$25</f>
        <v>0.69967007810395909</v>
      </c>
      <c r="AF10" s="29">
        <f>SUM(I10:I$24)/I$25</f>
        <v>0.71920463545791824</v>
      </c>
      <c r="AG10" s="29">
        <f>SUM(J10:J$24)/J$25</f>
        <v>0.73351324000674645</v>
      </c>
      <c r="AH10" s="29">
        <f>SUM(K10:K$24)/K$25</f>
        <v>0.75181737889802291</v>
      </c>
      <c r="AI10" s="29">
        <f>SUM(L10:L$24)/L$25</f>
        <v>0.74291258859264264</v>
      </c>
      <c r="AJ10" s="30"/>
      <c r="AK10" s="17">
        <v>4</v>
      </c>
      <c r="AL10" s="32">
        <f t="shared" si="20"/>
        <v>3.107704146565247E-4</v>
      </c>
      <c r="AM10" s="32">
        <f t="shared" si="21"/>
        <v>6.2188099808061417E-3</v>
      </c>
      <c r="AN10" s="32">
        <f t="shared" si="22"/>
        <v>3.1281379611438551E-2</v>
      </c>
      <c r="AO10" s="32">
        <f t="shared" si="23"/>
        <v>3.4134068751965549E-2</v>
      </c>
      <c r="AP10" s="32">
        <f t="shared" si="24"/>
        <v>1.3980373706143299E-2</v>
      </c>
      <c r="AQ10" s="32">
        <f t="shared" si="25"/>
        <v>4.8814974414220303E-3</v>
      </c>
      <c r="AR10" s="32">
        <f t="shared" si="26"/>
        <v>1.2505731793738797E-3</v>
      </c>
      <c r="AS10" s="33">
        <f t="shared" si="33"/>
        <v>0.46028736542902993</v>
      </c>
      <c r="AU10" s="17">
        <v>4</v>
      </c>
      <c r="AV10" s="32"/>
      <c r="AW10" s="32" t="str">
        <f t="shared" si="27"/>
        <v/>
      </c>
      <c r="AX10" s="32" t="str">
        <f t="shared" si="28"/>
        <v/>
      </c>
      <c r="AY10" s="32">
        <f t="shared" si="29"/>
        <v>0.58330341955662246</v>
      </c>
      <c r="AZ10" s="32">
        <f t="shared" si="30"/>
        <v>0.68950665968382141</v>
      </c>
      <c r="BA10" s="32">
        <f t="shared" si="31"/>
        <v>0.71153737477807122</v>
      </c>
      <c r="BB10" s="32">
        <f t="shared" si="32"/>
        <v>0.71928731499927556</v>
      </c>
      <c r="BE10" s="15">
        <f t="shared" si="10"/>
        <v>4</v>
      </c>
      <c r="BF10" s="32" t="e">
        <f t="shared" si="11"/>
        <v>#N/A</v>
      </c>
      <c r="BG10" s="32" t="e">
        <f t="shared" si="12"/>
        <v>#N/A</v>
      </c>
      <c r="BH10" s="32">
        <f t="shared" si="13"/>
        <v>0.75576766332509138</v>
      </c>
      <c r="BI10" s="32">
        <f t="shared" si="14"/>
        <v>0.80553168392035424</v>
      </c>
      <c r="BJ10" s="32">
        <f t="shared" si="15"/>
        <v>0.84044615193728278</v>
      </c>
      <c r="BK10" s="32">
        <f t="shared" si="16"/>
        <v>0.85782182808786878</v>
      </c>
      <c r="BL10" s="32">
        <f t="shared" si="17"/>
        <v>0.86134743619222809</v>
      </c>
      <c r="BM10" s="32">
        <f t="shared" si="18"/>
        <v>0.87936020242183266</v>
      </c>
      <c r="BN10" s="32">
        <f t="shared" si="19"/>
        <v>0.88461101646791596</v>
      </c>
    </row>
    <row r="11" spans="1:66">
      <c r="B11" s="15">
        <v>5</v>
      </c>
      <c r="C11" s="14">
        <v>630</v>
      </c>
      <c r="D11" s="14">
        <v>2060</v>
      </c>
      <c r="E11" s="14">
        <v>16580</v>
      </c>
      <c r="F11" s="14">
        <v>51600</v>
      </c>
      <c r="G11" s="14">
        <v>57050</v>
      </c>
      <c r="H11" s="14">
        <v>39100</v>
      </c>
      <c r="I11" s="14">
        <v>26660</v>
      </c>
      <c r="J11" s="14">
        <v>19660</v>
      </c>
      <c r="K11" s="14">
        <v>16100</v>
      </c>
      <c r="L11" s="14">
        <v>12040</v>
      </c>
      <c r="N11" s="15">
        <v>5</v>
      </c>
      <c r="O11" s="26" t="str">
        <f t="shared" si="1"/>
        <v/>
      </c>
      <c r="P11" s="26" t="str">
        <f t="shared" si="2"/>
        <v/>
      </c>
      <c r="Q11" s="26" t="str">
        <f t="shared" si="3"/>
        <v/>
      </c>
      <c r="R11" s="26">
        <f t="shared" si="4"/>
        <v>0.77375176907664844</v>
      </c>
      <c r="S11" s="26">
        <f t="shared" si="5"/>
        <v>0.78850676832143374</v>
      </c>
      <c r="T11" s="27">
        <f t="shared" si="6"/>
        <v>0.81986486486486487</v>
      </c>
      <c r="U11" s="27">
        <f t="shared" si="7"/>
        <v>0.82505783947321598</v>
      </c>
      <c r="V11" s="27">
        <f t="shared" si="8"/>
        <v>0.83454937827561404</v>
      </c>
      <c r="W11" s="27">
        <f t="shared" si="9"/>
        <v>0.84542303248170492</v>
      </c>
      <c r="X11" s="28"/>
      <c r="Y11" s="17">
        <v>5</v>
      </c>
      <c r="Z11" s="29">
        <f>SUM(C11:C$24)/C$25</f>
        <v>9.3231124396957405E-4</v>
      </c>
      <c r="AA11" s="29">
        <f>SUM(D11:D$24)/D$25</f>
        <v>1.0671785028790787E-2</v>
      </c>
      <c r="AB11" s="29">
        <f>SUM(E11:E$24)/E$25</f>
        <v>5.7432874918140142E-2</v>
      </c>
      <c r="AC11" s="29">
        <f>SUM(F11:F$24)/F$25</f>
        <v>0.25282434622735078</v>
      </c>
      <c r="AD11" s="29">
        <f>SUM(G11:G$24)/G$25</f>
        <v>0.48877537303400997</v>
      </c>
      <c r="AE11" s="29">
        <f>SUM(H11:H$24)/H$25</f>
        <v>0.58032588203608937</v>
      </c>
      <c r="AF11" s="29">
        <f>SUM(I11:I$24)/I$25</f>
        <v>0.61694943515778067</v>
      </c>
      <c r="AG11" s="29">
        <f>SUM(J11:J$24)/J$25</f>
        <v>0.63180974869286555</v>
      </c>
      <c r="AH11" s="29">
        <f>SUM(K11:K$24)/K$25</f>
        <v>0.6611182824920171</v>
      </c>
      <c r="AI11" s="29">
        <f>SUM(L11:L$24)/L$25</f>
        <v>0.65718866014174826</v>
      </c>
      <c r="AJ11" s="30"/>
      <c r="AK11" s="17">
        <v>5</v>
      </c>
      <c r="AL11" s="32">
        <f t="shared" si="20"/>
        <v>1.4798591174120223E-4</v>
      </c>
      <c r="AM11" s="32">
        <f t="shared" si="21"/>
        <v>1.5355086372360845E-3</v>
      </c>
      <c r="AN11" s="32">
        <f t="shared" si="22"/>
        <v>1.3577821436367606E-2</v>
      </c>
      <c r="AO11" s="32">
        <f t="shared" si="23"/>
        <v>3.0094104555241068E-2</v>
      </c>
      <c r="AP11" s="32">
        <f t="shared" si="24"/>
        <v>1.8120715149885738E-2</v>
      </c>
      <c r="AQ11" s="32">
        <f t="shared" si="25"/>
        <v>6.1607864260705631E-3</v>
      </c>
      <c r="AR11" s="32">
        <f t="shared" si="26"/>
        <v>2.0009170869982073E-3</v>
      </c>
      <c r="AS11" s="33">
        <f t="shared" si="33"/>
        <v>0.35818919601770238</v>
      </c>
      <c r="AU11" s="17">
        <v>5</v>
      </c>
      <c r="AV11" s="32"/>
      <c r="AW11" s="32" t="str">
        <f t="shared" si="27"/>
        <v/>
      </c>
      <c r="AX11" s="32" t="str">
        <f t="shared" si="28"/>
        <v/>
      </c>
      <c r="AY11" s="32">
        <f t="shared" si="29"/>
        <v>0.44084186240784395</v>
      </c>
      <c r="AZ11" s="32">
        <f t="shared" si="30"/>
        <v>0.55541946064940728</v>
      </c>
      <c r="BA11" s="32">
        <f t="shared" si="31"/>
        <v>0.59800884859178616</v>
      </c>
      <c r="BB11" s="32">
        <f t="shared" si="32"/>
        <v>0.61703552482094715</v>
      </c>
      <c r="BE11" s="15">
        <f t="shared" si="10"/>
        <v>5</v>
      </c>
      <c r="BF11" s="32" t="e">
        <f t="shared" si="11"/>
        <v>#N/A</v>
      </c>
      <c r="BG11" s="32" t="e">
        <f t="shared" si="12"/>
        <v>#N/A</v>
      </c>
      <c r="BH11" s="32" t="e">
        <f t="shared" si="13"/>
        <v>#N/A</v>
      </c>
      <c r="BI11" s="32">
        <f t="shared" si="14"/>
        <v>0.77375176907664844</v>
      </c>
      <c r="BJ11" s="32">
        <f t="shared" si="15"/>
        <v>0.78850676832143374</v>
      </c>
      <c r="BK11" s="32">
        <f t="shared" si="16"/>
        <v>0.81986486486486487</v>
      </c>
      <c r="BL11" s="32">
        <f t="shared" si="17"/>
        <v>0.82505783947321598</v>
      </c>
      <c r="BM11" s="32">
        <f t="shared" si="18"/>
        <v>0.83454937827561404</v>
      </c>
      <c r="BN11" s="32">
        <f t="shared" si="19"/>
        <v>0.84542303248170492</v>
      </c>
    </row>
    <row r="12" spans="1:66">
      <c r="B12" s="15">
        <v>6</v>
      </c>
      <c r="C12" s="14">
        <v>0</v>
      </c>
      <c r="D12" s="14">
        <v>1120</v>
      </c>
      <c r="E12" s="14">
        <v>5630</v>
      </c>
      <c r="F12" s="14">
        <v>30250</v>
      </c>
      <c r="G12" s="14">
        <v>50960</v>
      </c>
      <c r="H12" s="14">
        <v>39180</v>
      </c>
      <c r="I12" s="14">
        <v>27540</v>
      </c>
      <c r="J12" s="14">
        <v>19860</v>
      </c>
      <c r="K12" s="14">
        <v>16180</v>
      </c>
      <c r="L12" s="14">
        <v>12250</v>
      </c>
      <c r="N12" s="15">
        <v>6</v>
      </c>
      <c r="O12" s="26" t="str">
        <f t="shared" si="1"/>
        <v/>
      </c>
      <c r="P12" s="26" t="str">
        <f t="shared" si="2"/>
        <v/>
      </c>
      <c r="Q12" s="26" t="str">
        <f t="shared" si="3"/>
        <v/>
      </c>
      <c r="R12" s="26">
        <f t="shared" si="4"/>
        <v>0.70944680805830307</v>
      </c>
      <c r="S12" s="26">
        <f t="shared" si="5"/>
        <v>0.73875515571505224</v>
      </c>
      <c r="T12" s="27">
        <f t="shared" si="6"/>
        <v>0.77303444865666715</v>
      </c>
      <c r="U12" s="27">
        <f t="shared" si="7"/>
        <v>0.78580672993960299</v>
      </c>
      <c r="V12" s="27">
        <f t="shared" si="8"/>
        <v>0.80076345277675165</v>
      </c>
      <c r="W12" s="27">
        <f t="shared" si="9"/>
        <v>0.81397114654517844</v>
      </c>
      <c r="X12" s="28"/>
      <c r="Y12" s="17">
        <v>6</v>
      </c>
      <c r="Z12" s="29">
        <f>SUM(C12:C$24)/C$25</f>
        <v>0</v>
      </c>
      <c r="AA12" s="29">
        <f>SUM(D12:D$24)/D$25</f>
        <v>5.3998720409468969E-3</v>
      </c>
      <c r="AB12" s="29">
        <f>SUM(E12:E$24)/E$25</f>
        <v>2.1239903951102378E-2</v>
      </c>
      <c r="AC12" s="29">
        <f>SUM(F12:F$24)/F$25</f>
        <v>0.12799670996927692</v>
      </c>
      <c r="AD12" s="29">
        <f>SUM(G12:G$24)/G$25</f>
        <v>0.33539454227718779</v>
      </c>
      <c r="AE12" s="29">
        <f>SUM(H12:H$24)/H$25</f>
        <v>0.44869377861567467</v>
      </c>
      <c r="AF12" s="29">
        <f>SUM(I12:I$24)/I$25</f>
        <v>0.50581516528408854</v>
      </c>
      <c r="AG12" s="29">
        <f>SUM(J12:J$24)/J$25</f>
        <v>0.5212795862146512</v>
      </c>
      <c r="AH12" s="29">
        <f>SUM(K12:K$24)/K$25</f>
        <v>0.55173585162035466</v>
      </c>
      <c r="AI12" s="29">
        <f>SUM(L12:L$24)/L$25</f>
        <v>0.55560242996962539</v>
      </c>
      <c r="AJ12" s="30"/>
      <c r="AK12" s="17">
        <v>6</v>
      </c>
      <c r="AL12" s="32">
        <f t="shared" si="20"/>
        <v>0</v>
      </c>
      <c r="AM12" s="32">
        <f t="shared" si="21"/>
        <v>7.1657069737683936E-4</v>
      </c>
      <c r="AN12" s="32">
        <f t="shared" si="22"/>
        <v>4.4095175725824059E-3</v>
      </c>
      <c r="AO12" s="32">
        <f t="shared" si="23"/>
        <v>2.0224012385998018E-2</v>
      </c>
      <c r="AP12" s="32">
        <f t="shared" si="24"/>
        <v>2.1830891248823765E-2</v>
      </c>
      <c r="AQ12" s="32">
        <f t="shared" si="25"/>
        <v>9.6619983840560194E-3</v>
      </c>
      <c r="AR12" s="32">
        <f t="shared" si="26"/>
        <v>2.3344032681645753E-3</v>
      </c>
      <c r="AS12" s="33">
        <f t="shared" si="33"/>
        <v>0.29588696778500811</v>
      </c>
      <c r="AU12" s="17">
        <v>6</v>
      </c>
      <c r="AV12" s="32"/>
      <c r="AW12" s="32" t="str">
        <f t="shared" si="27"/>
        <v/>
      </c>
      <c r="AX12" s="32" t="str">
        <f t="shared" si="28"/>
        <v/>
      </c>
      <c r="AY12" s="32" t="str">
        <f t="shared" si="29"/>
        <v/>
      </c>
      <c r="AZ12" s="32">
        <f t="shared" si="30"/>
        <v>0.4297567902570768</v>
      </c>
      <c r="BA12" s="32">
        <f t="shared" si="31"/>
        <v>0.47153402463073085</v>
      </c>
      <c r="BB12" s="32">
        <f t="shared" si="32"/>
        <v>0.50589700406506555</v>
      </c>
      <c r="BE12" s="15">
        <f t="shared" si="10"/>
        <v>6</v>
      </c>
      <c r="BF12" s="32" t="e">
        <f t="shared" si="11"/>
        <v>#N/A</v>
      </c>
      <c r="BG12" s="32" t="e">
        <f t="shared" si="12"/>
        <v>#N/A</v>
      </c>
      <c r="BH12" s="32" t="e">
        <f t="shared" si="13"/>
        <v>#N/A</v>
      </c>
      <c r="BI12" s="32">
        <f t="shared" si="14"/>
        <v>0.70944680805830307</v>
      </c>
      <c r="BJ12" s="32">
        <f t="shared" si="15"/>
        <v>0.73875515571505224</v>
      </c>
      <c r="BK12" s="32">
        <f t="shared" si="16"/>
        <v>0.77303444865666715</v>
      </c>
      <c r="BL12" s="32">
        <f t="shared" si="17"/>
        <v>0.78580672993960299</v>
      </c>
      <c r="BM12" s="32">
        <f t="shared" si="18"/>
        <v>0.80076345277675165</v>
      </c>
      <c r="BN12" s="32">
        <f t="shared" si="19"/>
        <v>0.81397114654517844</v>
      </c>
    </row>
    <row r="13" spans="1:66">
      <c r="B13" s="15">
        <v>7</v>
      </c>
      <c r="C13" s="14">
        <v>0</v>
      </c>
      <c r="D13" s="14">
        <v>510</v>
      </c>
      <c r="E13" s="14">
        <v>2110</v>
      </c>
      <c r="F13" s="14">
        <v>13390</v>
      </c>
      <c r="G13" s="14">
        <v>35780</v>
      </c>
      <c r="H13" s="14">
        <v>33190</v>
      </c>
      <c r="I13" s="14">
        <v>25850</v>
      </c>
      <c r="J13" s="14">
        <v>18880</v>
      </c>
      <c r="K13" s="14">
        <v>16170</v>
      </c>
      <c r="L13" s="14">
        <v>13690</v>
      </c>
      <c r="N13" s="15">
        <v>7</v>
      </c>
      <c r="O13" s="26" t="str">
        <f t="shared" si="1"/>
        <v/>
      </c>
      <c r="P13" s="26" t="str">
        <f t="shared" si="2"/>
        <v/>
      </c>
      <c r="Q13" s="26" t="str">
        <f t="shared" si="3"/>
        <v/>
      </c>
      <c r="R13" s="26">
        <f t="shared" si="4"/>
        <v>0.63793242818100626</v>
      </c>
      <c r="S13" s="26">
        <f t="shared" si="5"/>
        <v>0.6715098378832175</v>
      </c>
      <c r="T13" s="27">
        <f t="shared" si="6"/>
        <v>0.72441364605543712</v>
      </c>
      <c r="U13" s="27">
        <f t="shared" si="7"/>
        <v>0.74087290694482577</v>
      </c>
      <c r="V13" s="27">
        <f t="shared" si="8"/>
        <v>0.75134553283100114</v>
      </c>
      <c r="W13" s="27">
        <f t="shared" si="9"/>
        <v>0.74458955223880596</v>
      </c>
      <c r="X13" s="28"/>
      <c r="Y13" s="17">
        <v>7</v>
      </c>
      <c r="Z13" s="29">
        <f>SUM(C13:C$24)/C$25</f>
        <v>0</v>
      </c>
      <c r="AA13" s="29">
        <f>SUM(D13:D$24)/D$25</f>
        <v>2.5335892514395395E-3</v>
      </c>
      <c r="AB13" s="29">
        <f>SUM(E13:E$24)/E$25</f>
        <v>8.9500109146474563E-3</v>
      </c>
      <c r="AC13" s="29">
        <f>SUM(F13:F$24)/F$25</f>
        <v>5.4817717783099885E-2</v>
      </c>
      <c r="AD13" s="29">
        <f>SUM(G13:G$24)/G$25</f>
        <v>0.19838687995698345</v>
      </c>
      <c r="AE13" s="29">
        <f>SUM(H13:H$24)/H$25</f>
        <v>0.31679235119849181</v>
      </c>
      <c r="AF13" s="29">
        <f>SUM(I13:I$24)/I$25</f>
        <v>0.39101254741756636</v>
      </c>
      <c r="AG13" s="29">
        <f>SUM(J13:J$24)/J$25</f>
        <v>0.4096250070276044</v>
      </c>
      <c r="AH13" s="29">
        <f>SUM(K13:K$24)/K$25</f>
        <v>0.44180990556423672</v>
      </c>
      <c r="AI13" s="29">
        <f>SUM(L13:L$24)/L$25</f>
        <v>0.45224434694566318</v>
      </c>
      <c r="AJ13" s="30"/>
      <c r="AK13" s="17">
        <v>7</v>
      </c>
      <c r="AL13" s="32">
        <f t="shared" si="20"/>
        <v>0</v>
      </c>
      <c r="AM13" s="32">
        <f t="shared" si="21"/>
        <v>2.3032629558541266E-4</v>
      </c>
      <c r="AN13" s="32">
        <f t="shared" si="22"/>
        <v>1.6371971185330713E-3</v>
      </c>
      <c r="AO13" s="32">
        <f t="shared" si="23"/>
        <v>1.0716791252388901E-2</v>
      </c>
      <c r="AP13" s="32">
        <f t="shared" si="24"/>
        <v>1.9411211184298966E-2</v>
      </c>
      <c r="AQ13" s="32">
        <f t="shared" si="25"/>
        <v>1.0907621869108538E-2</v>
      </c>
      <c r="AR13" s="32">
        <f t="shared" si="26"/>
        <v>3.5016049022468633E-3</v>
      </c>
      <c r="AS13" s="33">
        <f t="shared" si="33"/>
        <v>0.2320237631108088</v>
      </c>
      <c r="AU13" s="17">
        <v>7</v>
      </c>
      <c r="AV13" s="32"/>
      <c r="AW13" s="32" t="str">
        <f t="shared" si="27"/>
        <v/>
      </c>
      <c r="AX13" s="32" t="str">
        <f t="shared" si="28"/>
        <v/>
      </c>
      <c r="AY13" s="32" t="str">
        <f t="shared" si="29"/>
        <v/>
      </c>
      <c r="AZ13" s="32">
        <f t="shared" si="30"/>
        <v>0.30488958308926478</v>
      </c>
      <c r="BA13" s="32">
        <f t="shared" si="31"/>
        <v>0.34834819179102083</v>
      </c>
      <c r="BB13" s="32">
        <f t="shared" si="32"/>
        <v>0.39109635962889383</v>
      </c>
      <c r="BE13" s="15">
        <f t="shared" si="10"/>
        <v>7</v>
      </c>
      <c r="BF13" s="32" t="e">
        <f t="shared" si="11"/>
        <v>#N/A</v>
      </c>
      <c r="BG13" s="32" t="e">
        <f t="shared" si="12"/>
        <v>#N/A</v>
      </c>
      <c r="BH13" s="32" t="e">
        <f t="shared" si="13"/>
        <v>#N/A</v>
      </c>
      <c r="BI13" s="32">
        <f t="shared" si="14"/>
        <v>0.63793242818100626</v>
      </c>
      <c r="BJ13" s="32">
        <f t="shared" si="15"/>
        <v>0.6715098378832175</v>
      </c>
      <c r="BK13" s="32">
        <f t="shared" si="16"/>
        <v>0.72441364605543712</v>
      </c>
      <c r="BL13" s="32">
        <f t="shared" si="17"/>
        <v>0.74087290694482577</v>
      </c>
      <c r="BM13" s="32">
        <f t="shared" si="18"/>
        <v>0.75134553283100114</v>
      </c>
      <c r="BN13" s="32">
        <f t="shared" si="19"/>
        <v>0.74458955223880596</v>
      </c>
    </row>
    <row r="14" spans="1:66">
      <c r="B14" s="15">
        <v>8</v>
      </c>
      <c r="C14" s="14">
        <v>0</v>
      </c>
      <c r="D14" s="14">
        <v>480</v>
      </c>
      <c r="E14" s="14">
        <v>1070</v>
      </c>
      <c r="F14" s="14">
        <v>5970</v>
      </c>
      <c r="G14" s="14">
        <v>20580</v>
      </c>
      <c r="H14" s="14">
        <v>24920</v>
      </c>
      <c r="I14" s="14">
        <v>23180</v>
      </c>
      <c r="J14" s="14">
        <v>16940</v>
      </c>
      <c r="K14" s="14">
        <v>14830</v>
      </c>
      <c r="L14" s="14">
        <v>11970</v>
      </c>
      <c r="N14" s="15">
        <v>8</v>
      </c>
      <c r="O14" s="26" t="str">
        <f t="shared" si="1"/>
        <v/>
      </c>
      <c r="P14" s="26" t="str">
        <f t="shared" si="2"/>
        <v/>
      </c>
      <c r="Q14" s="26" t="str">
        <f t="shared" si="3"/>
        <v/>
      </c>
      <c r="R14" s="26" t="str">
        <f t="shared" si="4"/>
        <v/>
      </c>
      <c r="S14" s="26">
        <f t="shared" si="5"/>
        <v>0.62662813028438547</v>
      </c>
      <c r="T14" s="27">
        <f t="shared" si="6"/>
        <v>0.65886681383370127</v>
      </c>
      <c r="U14" s="27">
        <f t="shared" si="7"/>
        <v>0.68618006669136722</v>
      </c>
      <c r="V14" s="27">
        <f t="shared" si="8"/>
        <v>0.6964797380270159</v>
      </c>
      <c r="W14" s="27">
        <f t="shared" si="9"/>
        <v>0.70007516913054368</v>
      </c>
      <c r="X14" s="28"/>
      <c r="Y14" s="17">
        <v>8</v>
      </c>
      <c r="Z14" s="29">
        <f>SUM(C14:C$24)/C$25</f>
        <v>0</v>
      </c>
      <c r="AA14" s="29">
        <f>SUM(D14:D$24)/D$25</f>
        <v>1.2284069097888675E-3</v>
      </c>
      <c r="AB14" s="29">
        <f>SUM(E14:E$24)/E$25</f>
        <v>4.3440296878410828E-3</v>
      </c>
      <c r="AC14" s="29">
        <f>SUM(F14:F$24)/F$25</f>
        <v>2.2425430002177227E-2</v>
      </c>
      <c r="AD14" s="29">
        <f>SUM(G14:G$24)/G$25</f>
        <v>0.10219115472509746</v>
      </c>
      <c r="AE14" s="29">
        <f>SUM(H14:H$24)/H$25</f>
        <v>0.2050565580393213</v>
      </c>
      <c r="AF14" s="29">
        <f>SUM(I14:I$24)/I$25</f>
        <v>0.28325482512818373</v>
      </c>
      <c r="AG14" s="29">
        <f>SUM(J14:J$24)/J$25</f>
        <v>0.30348006971383595</v>
      </c>
      <c r="AH14" s="29">
        <f>SUM(K14:K$24)/K$25</f>
        <v>0.33195189890617571</v>
      </c>
      <c r="AI14" s="29">
        <f>SUM(L14:L$24)/L$25</f>
        <v>0.33673641579480257</v>
      </c>
      <c r="AJ14" s="30"/>
      <c r="AK14" s="17">
        <v>8</v>
      </c>
      <c r="AL14" s="32">
        <f t="shared" si="20"/>
        <v>0</v>
      </c>
      <c r="AM14" s="32">
        <f t="shared" si="21"/>
        <v>2.3032629558541266E-4</v>
      </c>
      <c r="AN14" s="32">
        <f t="shared" si="22"/>
        <v>7.8585461689587423E-4</v>
      </c>
      <c r="AO14" s="32">
        <f t="shared" si="23"/>
        <v>5.0801944988750998E-3</v>
      </c>
      <c r="AP14" s="32">
        <f t="shared" si="24"/>
        <v>1.3254469686785859E-2</v>
      </c>
      <c r="AQ14" s="32">
        <f t="shared" si="25"/>
        <v>1.0166980877996229E-2</v>
      </c>
      <c r="AR14" s="32">
        <f t="shared" si="26"/>
        <v>3.1264329484346994E-3</v>
      </c>
      <c r="AS14" s="33">
        <f t="shared" si="33"/>
        <v>0.16322129462286586</v>
      </c>
      <c r="AU14" s="17">
        <v>8</v>
      </c>
      <c r="AV14" s="32"/>
      <c r="AW14" s="32" t="str">
        <f t="shared" si="27"/>
        <v/>
      </c>
      <c r="AX14" s="32" t="str">
        <f t="shared" si="28"/>
        <v/>
      </c>
      <c r="AY14" s="32" t="str">
        <f t="shared" si="29"/>
        <v/>
      </c>
      <c r="AZ14" s="32">
        <f t="shared" si="30"/>
        <v>0.19449895206722934</v>
      </c>
      <c r="BA14" s="32">
        <f t="shared" si="31"/>
        <v>0.23391923779650037</v>
      </c>
      <c r="BB14" s="32">
        <f t="shared" si="32"/>
        <v>0.28331996688967148</v>
      </c>
      <c r="BE14" s="15">
        <f t="shared" si="10"/>
        <v>8</v>
      </c>
      <c r="BF14" s="32" t="e">
        <f t="shared" si="11"/>
        <v>#N/A</v>
      </c>
      <c r="BG14" s="32" t="e">
        <f t="shared" si="12"/>
        <v>#N/A</v>
      </c>
      <c r="BH14" s="32" t="e">
        <f t="shared" si="13"/>
        <v>#N/A</v>
      </c>
      <c r="BI14" s="32" t="e">
        <f t="shared" si="14"/>
        <v>#N/A</v>
      </c>
      <c r="BJ14" s="32">
        <f t="shared" si="15"/>
        <v>0.62662813028438547</v>
      </c>
      <c r="BK14" s="32">
        <f t="shared" si="16"/>
        <v>0.65886681383370127</v>
      </c>
      <c r="BL14" s="32">
        <f t="shared" si="17"/>
        <v>0.68618006669136722</v>
      </c>
      <c r="BM14" s="32">
        <f t="shared" si="18"/>
        <v>0.6964797380270159</v>
      </c>
      <c r="BN14" s="32">
        <f t="shared" si="19"/>
        <v>0.70007516913054368</v>
      </c>
    </row>
    <row r="15" spans="1:66">
      <c r="B15" s="15">
        <v>9</v>
      </c>
      <c r="C15" s="14">
        <v>0</v>
      </c>
      <c r="D15" s="14">
        <v>0</v>
      </c>
      <c r="E15" s="14">
        <v>440</v>
      </c>
      <c r="F15" s="14">
        <v>1820</v>
      </c>
      <c r="G15" s="14">
        <v>9590</v>
      </c>
      <c r="H15" s="14">
        <v>15860</v>
      </c>
      <c r="I15" s="14">
        <v>16130</v>
      </c>
      <c r="J15" s="14">
        <v>12680</v>
      </c>
      <c r="K15" s="14">
        <v>11360</v>
      </c>
      <c r="L15" s="14">
        <v>9200</v>
      </c>
      <c r="N15" s="15">
        <v>9</v>
      </c>
      <c r="O15" s="26" t="str">
        <f t="shared" si="1"/>
        <v/>
      </c>
      <c r="P15" s="26" t="str">
        <f t="shared" si="2"/>
        <v/>
      </c>
      <c r="Q15" s="26" t="str">
        <f t="shared" si="3"/>
        <v/>
      </c>
      <c r="R15" s="26" t="str">
        <f t="shared" si="4"/>
        <v/>
      </c>
      <c r="S15" s="26">
        <f t="shared" si="5"/>
        <v>0.61044084178180191</v>
      </c>
      <c r="T15" s="27">
        <f t="shared" si="6"/>
        <v>0.63971409425954873</v>
      </c>
      <c r="U15" s="27">
        <f t="shared" si="7"/>
        <v>0.65766738660907131</v>
      </c>
      <c r="V15" s="27">
        <f t="shared" si="8"/>
        <v>0.66617690273288266</v>
      </c>
      <c r="W15" s="27">
        <f t="shared" si="9"/>
        <v>0.670722977809592</v>
      </c>
      <c r="X15" s="28"/>
      <c r="Y15" s="17">
        <v>9</v>
      </c>
      <c r="Z15" s="29">
        <f>SUM(C15:C$24)/C$25</f>
        <v>0</v>
      </c>
      <c r="AA15" s="29">
        <f>SUM(D15:D$24)/D$25</f>
        <v>0</v>
      </c>
      <c r="AB15" s="29">
        <f>SUM(E15:E$24)/E$25</f>
        <v>2.0082951320672341E-3</v>
      </c>
      <c r="AC15" s="29">
        <f>SUM(F15:F$24)/F$25</f>
        <v>7.983162783946585E-3</v>
      </c>
      <c r="AD15" s="29">
        <f>SUM(G15:G$24)/G$25</f>
        <v>4.6861137249630327E-2</v>
      </c>
      <c r="AE15" s="29">
        <f>SUM(H15:H$24)/H$25</f>
        <v>0.1211621330460544</v>
      </c>
      <c r="AF15" s="29">
        <f>SUM(I15:I$24)/I$25</f>
        <v>0.18662720413522865</v>
      </c>
      <c r="AG15" s="29">
        <f>SUM(J15:J$24)/J$25</f>
        <v>0.20824197447574072</v>
      </c>
      <c r="AH15" s="29">
        <f>SUM(K15:K$24)/K$25</f>
        <v>0.23119777158774374</v>
      </c>
      <c r="AI15" s="29">
        <f>SUM(L15:L$24)/L$25</f>
        <v>0.2357408032399595</v>
      </c>
      <c r="AJ15" s="30"/>
      <c r="AK15" s="17">
        <v>9</v>
      </c>
      <c r="AL15" s="32">
        <f t="shared" si="20"/>
        <v>0</v>
      </c>
      <c r="AM15" s="32">
        <f t="shared" si="21"/>
        <v>0</v>
      </c>
      <c r="AN15" s="32">
        <f t="shared" si="22"/>
        <v>1.9646365422396856E-4</v>
      </c>
      <c r="AO15" s="32">
        <f t="shared" si="23"/>
        <v>1.5482497520381256E-3</v>
      </c>
      <c r="AP15" s="32">
        <f t="shared" si="24"/>
        <v>7.5278935340771609E-3</v>
      </c>
      <c r="AQ15" s="32">
        <f t="shared" si="25"/>
        <v>7.7767304066792354E-3</v>
      </c>
      <c r="AR15" s="32">
        <f t="shared" si="26"/>
        <v>2.8763183125599234E-3</v>
      </c>
      <c r="AS15" s="33">
        <f t="shared" si="33"/>
        <v>9.9628278297892059E-2</v>
      </c>
      <c r="AU15" s="17">
        <v>9</v>
      </c>
      <c r="AV15" s="32"/>
      <c r="AW15" s="32" t="str">
        <f t="shared" si="27"/>
        <v/>
      </c>
      <c r="AX15" s="32" t="str">
        <f t="shared" si="28"/>
        <v/>
      </c>
      <c r="AY15" s="32" t="str">
        <f t="shared" si="29"/>
        <v/>
      </c>
      <c r="AZ15" s="32" t="str">
        <f t="shared" si="30"/>
        <v/>
      </c>
      <c r="BA15" s="32">
        <f t="shared" si="31"/>
        <v>0.14658037461796958</v>
      </c>
      <c r="BB15" s="32">
        <f t="shared" si="32"/>
        <v>0.18667456455624098</v>
      </c>
      <c r="BE15" s="15">
        <f t="shared" si="10"/>
        <v>9</v>
      </c>
      <c r="BF15" s="32" t="e">
        <f t="shared" si="11"/>
        <v>#N/A</v>
      </c>
      <c r="BG15" s="32" t="e">
        <f t="shared" si="12"/>
        <v>#N/A</v>
      </c>
      <c r="BH15" s="32" t="e">
        <f t="shared" si="13"/>
        <v>#N/A</v>
      </c>
      <c r="BI15" s="32" t="e">
        <f t="shared" si="14"/>
        <v>#N/A</v>
      </c>
      <c r="BJ15" s="32">
        <f t="shared" si="15"/>
        <v>0.61044084178180191</v>
      </c>
      <c r="BK15" s="32">
        <f t="shared" si="16"/>
        <v>0.63971409425954873</v>
      </c>
      <c r="BL15" s="32">
        <f t="shared" si="17"/>
        <v>0.65766738660907131</v>
      </c>
      <c r="BM15" s="32">
        <f t="shared" si="18"/>
        <v>0.66617690273288266</v>
      </c>
      <c r="BN15" s="32">
        <f t="shared" si="19"/>
        <v>0.670722977809592</v>
      </c>
    </row>
    <row r="16" spans="1:66">
      <c r="B16" s="15">
        <v>10</v>
      </c>
      <c r="C16" s="14">
        <v>0</v>
      </c>
      <c r="D16" s="14">
        <v>0</v>
      </c>
      <c r="E16" s="14">
        <v>240</v>
      </c>
      <c r="F16" s="14">
        <v>880</v>
      </c>
      <c r="G16" s="14">
        <v>4840</v>
      </c>
      <c r="H16" s="14">
        <v>10420</v>
      </c>
      <c r="I16" s="14">
        <v>12790</v>
      </c>
      <c r="J16" s="14">
        <v>10720</v>
      </c>
      <c r="K16" s="14">
        <v>9800</v>
      </c>
      <c r="L16" s="14">
        <v>7750</v>
      </c>
      <c r="N16" s="15">
        <v>10</v>
      </c>
      <c r="O16" s="26" t="str">
        <f t="shared" si="1"/>
        <v/>
      </c>
      <c r="P16" s="26" t="str">
        <f t="shared" si="2"/>
        <v/>
      </c>
      <c r="Q16" s="26" t="str">
        <f t="shared" si="3"/>
        <v/>
      </c>
      <c r="R16" s="26" t="str">
        <f t="shared" si="4"/>
        <v/>
      </c>
      <c r="S16" s="26">
        <f t="shared" si="5"/>
        <v>0.53262860490829556</v>
      </c>
      <c r="T16" s="27">
        <f t="shared" si="6"/>
        <v>0.55342178770949724</v>
      </c>
      <c r="U16" s="27">
        <f t="shared" si="7"/>
        <v>0.55993431855500819</v>
      </c>
      <c r="V16" s="27">
        <f t="shared" si="8"/>
        <v>0.56771063078958983</v>
      </c>
      <c r="W16" s="27">
        <f t="shared" si="9"/>
        <v>0.58644610458911428</v>
      </c>
      <c r="X16" s="28"/>
      <c r="Y16" s="17">
        <v>10</v>
      </c>
      <c r="Z16" s="29">
        <f>SUM(C16:C$24)/C$25</f>
        <v>0</v>
      </c>
      <c r="AA16" s="29">
        <f>SUM(D16:D$24)/D$25</f>
        <v>0</v>
      </c>
      <c r="AB16" s="29">
        <f>SUM(E16:E$24)/E$25</f>
        <v>1.0478061558611656E-3</v>
      </c>
      <c r="AC16" s="29">
        <f>SUM(F16:F$24)/F$25</f>
        <v>3.5803275515881657E-3</v>
      </c>
      <c r="AD16" s="29">
        <f>SUM(G16:G$24)/G$25</f>
        <v>2.1078101895416052E-2</v>
      </c>
      <c r="AE16" s="29">
        <f>SUM(H16:H$24)/H$25</f>
        <v>6.7768650686776191E-2</v>
      </c>
      <c r="AF16" s="29">
        <f>SUM(I16:I$24)/I$25</f>
        <v>0.11938805285755971</v>
      </c>
      <c r="AG16" s="29">
        <f>SUM(J16:J$24)/J$25</f>
        <v>0.13695395513577333</v>
      </c>
      <c r="AH16" s="29">
        <f>SUM(K16:K$24)/K$25</f>
        <v>0.15401861539506759</v>
      </c>
      <c r="AI16" s="29">
        <f>SUM(L16:L$24)/L$25</f>
        <v>0.15811677354033074</v>
      </c>
      <c r="AJ16" s="30"/>
      <c r="AK16" s="17">
        <v>10</v>
      </c>
      <c r="AL16" s="32">
        <f t="shared" si="20"/>
        <v>0</v>
      </c>
      <c r="AM16" s="32">
        <f t="shared" si="21"/>
        <v>0</v>
      </c>
      <c r="AN16" s="32">
        <f t="shared" si="22"/>
        <v>8.7317179655097146E-5</v>
      </c>
      <c r="AO16" s="32">
        <f t="shared" si="23"/>
        <v>7.2574207126787141E-4</v>
      </c>
      <c r="AP16" s="32">
        <f t="shared" si="24"/>
        <v>3.7370614329883048E-3</v>
      </c>
      <c r="AQ16" s="32">
        <f t="shared" si="25"/>
        <v>5.2854834365741983E-3</v>
      </c>
      <c r="AR16" s="32">
        <f t="shared" si="26"/>
        <v>2.6678894493309432E-3</v>
      </c>
      <c r="AS16" s="33">
        <f t="shared" si="33"/>
        <v>6.2517467849082076E-2</v>
      </c>
      <c r="AU16" s="17">
        <v>10</v>
      </c>
      <c r="AV16" s="32"/>
      <c r="AW16" s="32" t="str">
        <f t="shared" si="27"/>
        <v/>
      </c>
      <c r="AX16" s="32" t="str">
        <f t="shared" si="28"/>
        <v/>
      </c>
      <c r="AY16" s="32" t="str">
        <f t="shared" si="29"/>
        <v/>
      </c>
      <c r="AZ16" s="32" t="str">
        <f t="shared" si="30"/>
        <v/>
      </c>
      <c r="BA16" s="32">
        <f t="shared" si="31"/>
        <v>8.9478647270485226E-2</v>
      </c>
      <c r="BB16" s="32">
        <f t="shared" si="32"/>
        <v>0.11942336824036735</v>
      </c>
    </row>
    <row r="17" spans="2:66">
      <c r="B17" s="15">
        <v>11</v>
      </c>
      <c r="C17" s="14">
        <v>0</v>
      </c>
      <c r="D17" s="14">
        <v>0</v>
      </c>
      <c r="E17" s="14">
        <v>120</v>
      </c>
      <c r="F17" s="14">
        <v>320</v>
      </c>
      <c r="G17" s="14">
        <v>1760</v>
      </c>
      <c r="H17" s="14">
        <v>4430</v>
      </c>
      <c r="I17" s="14">
        <v>6670</v>
      </c>
      <c r="J17" s="14">
        <v>5370</v>
      </c>
      <c r="K17" s="14">
        <v>4850</v>
      </c>
      <c r="L17" s="14">
        <v>3970</v>
      </c>
      <c r="N17" s="15">
        <v>11</v>
      </c>
      <c r="O17" s="26" t="str">
        <f t="shared" si="1"/>
        <v/>
      </c>
      <c r="P17" s="26" t="str">
        <f t="shared" si="2"/>
        <v/>
      </c>
      <c r="Q17" s="26" t="str">
        <f t="shared" si="3"/>
        <v/>
      </c>
      <c r="R17" s="26" t="str">
        <f t="shared" si="4"/>
        <v/>
      </c>
      <c r="S17" s="26">
        <f t="shared" si="5"/>
        <v>0.76110202949108319</v>
      </c>
      <c r="T17" s="27">
        <f t="shared" si="6"/>
        <v>0.57917981072555202</v>
      </c>
      <c r="U17" s="27">
        <f t="shared" si="7"/>
        <v>0.60630498533724342</v>
      </c>
      <c r="V17" s="27">
        <f t="shared" si="8"/>
        <v>0.62315462315462322</v>
      </c>
      <c r="W17" s="27">
        <f t="shared" si="9"/>
        <v>0.63876251137397633</v>
      </c>
      <c r="X17" s="28"/>
      <c r="Y17" s="17">
        <v>11</v>
      </c>
      <c r="Z17" s="29">
        <f>SUM(C17:C$24)/C$25</f>
        <v>0</v>
      </c>
      <c r="AA17" s="29">
        <f>SUM(D17:D$24)/D$25</f>
        <v>0</v>
      </c>
      <c r="AB17" s="29">
        <f>SUM(E17:E$24)/E$25</f>
        <v>5.2390307793058282E-4</v>
      </c>
      <c r="AC17" s="29">
        <f>SUM(F17:F$24)/F$25</f>
        <v>1.4514841425357428E-3</v>
      </c>
      <c r="AD17" s="29">
        <f>SUM(G17:G$24)/G$25</f>
        <v>8.0656002150826731E-3</v>
      </c>
      <c r="AE17" s="29">
        <f>SUM(H17:H$24)/H$25</f>
        <v>3.2689200107729598E-2</v>
      </c>
      <c r="AF17" s="29">
        <f>SUM(I17:I$24)/I$25</f>
        <v>6.6071949643586647E-2</v>
      </c>
      <c r="AG17" s="29">
        <f>SUM(J17:J$24)/J$25</f>
        <v>7.6685219542362404E-2</v>
      </c>
      <c r="AH17" s="29">
        <f>SUM(K17:K$24)/K$25</f>
        <v>8.743800529927305E-2</v>
      </c>
      <c r="AI17" s="29">
        <f>SUM(L17:L$24)/L$25</f>
        <v>9.272696591292609E-2</v>
      </c>
      <c r="AJ17" s="30"/>
      <c r="AK17" s="17">
        <v>11</v>
      </c>
      <c r="AL17" s="32">
        <f t="shared" si="20"/>
        <v>0</v>
      </c>
      <c r="AM17" s="32">
        <f t="shared" si="21"/>
        <v>0</v>
      </c>
      <c r="AN17" s="32">
        <f t="shared" si="22"/>
        <v>6.5487884741322852E-5</v>
      </c>
      <c r="AO17" s="32">
        <f t="shared" si="23"/>
        <v>3.870624380095314E-4</v>
      </c>
      <c r="AP17" s="32">
        <f t="shared" si="24"/>
        <v>1.6937760451673613E-3</v>
      </c>
      <c r="AQ17" s="32">
        <f t="shared" si="25"/>
        <v>2.7269054672771345E-3</v>
      </c>
      <c r="AR17" s="32">
        <f t="shared" si="26"/>
        <v>2.0426028596440037E-3</v>
      </c>
      <c r="AS17" s="33">
        <f t="shared" si="33"/>
        <v>3.457917347419677E-2</v>
      </c>
      <c r="AU17" s="17">
        <v>11</v>
      </c>
      <c r="AV17" s="32"/>
      <c r="AW17" s="32" t="str">
        <f t="shared" si="27"/>
        <v/>
      </c>
      <c r="AX17" s="32" t="str">
        <f t="shared" si="28"/>
        <v/>
      </c>
      <c r="AY17" s="32" t="str">
        <f t="shared" si="29"/>
        <v/>
      </c>
      <c r="AZ17" s="32" t="str">
        <f t="shared" si="30"/>
        <v/>
      </c>
      <c r="BA17" s="32">
        <f t="shared" si="31"/>
        <v>4.7658887064760014E-2</v>
      </c>
      <c r="BB17" s="32">
        <f t="shared" si="32"/>
        <v>6.6094665462416019E-2</v>
      </c>
    </row>
    <row r="18" spans="2:66">
      <c r="B18" s="15">
        <v>12</v>
      </c>
      <c r="C18" s="14">
        <v>0</v>
      </c>
      <c r="D18" s="14">
        <v>0</v>
      </c>
      <c r="E18" s="14">
        <v>80</v>
      </c>
      <c r="F18" s="14">
        <v>150</v>
      </c>
      <c r="G18" s="14">
        <v>760</v>
      </c>
      <c r="H18" s="14">
        <v>3220</v>
      </c>
      <c r="I18" s="14">
        <v>5350</v>
      </c>
      <c r="J18" s="14">
        <v>4810</v>
      </c>
      <c r="K18" s="14">
        <v>4780</v>
      </c>
      <c r="L18" s="14">
        <v>4230</v>
      </c>
      <c r="N18" s="47"/>
      <c r="O18" s="45"/>
      <c r="P18" s="45"/>
      <c r="Q18" s="45"/>
      <c r="R18" s="45"/>
      <c r="S18" s="45"/>
      <c r="T18" s="46"/>
      <c r="U18" s="46"/>
      <c r="V18" s="46"/>
      <c r="W18" s="46"/>
      <c r="X18" s="28"/>
      <c r="Y18" s="43" t="s">
        <v>56</v>
      </c>
      <c r="Z18" s="29">
        <f>SUM(C18:C$24)/C$25</f>
        <v>0</v>
      </c>
      <c r="AA18" s="29">
        <f>SUM(D18:D$24)/D$25</f>
        <v>0</v>
      </c>
      <c r="AB18" s="29">
        <f>SUM(E18:E$24)/E$25</f>
        <v>2.6195153896529141E-4</v>
      </c>
      <c r="AC18" s="29">
        <f>SUM(F18:F$24)/F$25</f>
        <v>6.7735926651667992E-4</v>
      </c>
      <c r="AD18" s="29">
        <f>SUM(G18:G$24)/G$25</f>
        <v>3.3337814222341713E-3</v>
      </c>
      <c r="AE18" s="29">
        <f>SUM(H18:H$24)/H$25</f>
        <v>1.7775383786695395E-2</v>
      </c>
      <c r="AF18" s="29">
        <f>SUM(I18:I$24)/I$25</f>
        <v>3.8267539288840718E-2</v>
      </c>
      <c r="AG18" s="29">
        <f>SUM(J18:J$24)/J$25</f>
        <v>4.6494630910215329E-2</v>
      </c>
      <c r="AH18" s="29">
        <f>SUM(K18:K$24)/K$25</f>
        <v>5.4487397241660442E-2</v>
      </c>
      <c r="AI18" s="29">
        <f>SUM(L18:L$24)/L$25</f>
        <v>5.9230509618629766E-2</v>
      </c>
      <c r="AJ18" s="30"/>
      <c r="AK18" s="43" t="s">
        <v>56</v>
      </c>
      <c r="AL18" s="32">
        <f>SUM(C43:C49)/C$25</f>
        <v>0</v>
      </c>
      <c r="AM18" s="32">
        <f t="shared" ref="AM18:AR18" si="34">SUM(D43:D49)/D$25</f>
        <v>0</v>
      </c>
      <c r="AN18" s="32">
        <f t="shared" si="34"/>
        <v>4.3658589827548573E-5</v>
      </c>
      <c r="AO18" s="32">
        <f t="shared" si="34"/>
        <v>1.6933981662916998E-4</v>
      </c>
      <c r="AP18" s="32">
        <f t="shared" si="34"/>
        <v>9.4098669175964511E-4</v>
      </c>
      <c r="AQ18" s="32">
        <f t="shared" si="34"/>
        <v>2.9962294640452462E-3</v>
      </c>
      <c r="AR18" s="32">
        <f t="shared" si="34"/>
        <v>2.5428321313935554E-3</v>
      </c>
      <c r="AS18" s="33">
        <f t="shared" si="33"/>
        <v>3.3465233468275832E-2</v>
      </c>
      <c r="AU18" s="17">
        <v>12</v>
      </c>
      <c r="AV18" s="32"/>
      <c r="AW18" s="32" t="str">
        <f t="shared" si="27"/>
        <v/>
      </c>
      <c r="AX18" s="32" t="str">
        <f t="shared" si="28"/>
        <v/>
      </c>
      <c r="AY18" s="32" t="str">
        <f t="shared" si="29"/>
        <v/>
      </c>
      <c r="AZ18" s="32" t="str">
        <f t="shared" si="30"/>
        <v/>
      </c>
      <c r="BA18" s="32">
        <f t="shared" si="31"/>
        <v>3.6273275668275179E-2</v>
      </c>
      <c r="BB18" s="32">
        <f t="shared" si="32"/>
        <v>3.8292437703151105E-2</v>
      </c>
    </row>
    <row r="19" spans="2:66">
      <c r="B19" s="15">
        <v>13</v>
      </c>
      <c r="C19" s="14">
        <v>0</v>
      </c>
      <c r="D19" s="14">
        <v>0</v>
      </c>
      <c r="E19" s="14">
        <v>40</v>
      </c>
      <c r="F19" s="14">
        <v>60</v>
      </c>
      <c r="G19" s="14">
        <v>250</v>
      </c>
      <c r="H19" s="14">
        <v>990</v>
      </c>
      <c r="I19" s="14">
        <v>1960</v>
      </c>
      <c r="J19" s="14">
        <v>1790</v>
      </c>
      <c r="K19" s="14">
        <v>1790</v>
      </c>
      <c r="L19" s="14">
        <v>1440</v>
      </c>
      <c r="N19" s="17" t="s">
        <v>49</v>
      </c>
      <c r="O19" s="45"/>
      <c r="P19" s="45"/>
      <c r="Q19" s="45"/>
      <c r="R19" s="45"/>
      <c r="S19" s="45"/>
      <c r="T19" s="46"/>
      <c r="U19" s="46"/>
      <c r="V19" s="46"/>
      <c r="W19" s="46"/>
      <c r="X19" s="28"/>
      <c r="Y19" s="17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30"/>
      <c r="AK19" s="17" t="s">
        <v>26</v>
      </c>
      <c r="AL19" s="33">
        <f t="shared" ref="AL19:AR19" si="35">SUM(AL7:AL18)</f>
        <v>2.3914523337378282E-2</v>
      </c>
      <c r="AM19" s="33">
        <f t="shared" si="35"/>
        <v>0.13955214331413951</v>
      </c>
      <c r="AN19" s="33">
        <f t="shared" si="35"/>
        <v>0.17314996725605758</v>
      </c>
      <c r="AO19" s="33">
        <f t="shared" si="35"/>
        <v>0.15743764666037691</v>
      </c>
      <c r="AP19" s="33">
        <f t="shared" si="35"/>
        <v>0.11888694717031859</v>
      </c>
      <c r="AQ19" s="33">
        <f t="shared" si="35"/>
        <v>6.6960678696471862E-2</v>
      </c>
      <c r="AR19" s="33">
        <f t="shared" si="35"/>
        <v>2.4719663178957019E-2</v>
      </c>
      <c r="AS19" s="33">
        <f>SUM(AS7:AS18)</f>
        <v>3.5231078480684981</v>
      </c>
      <c r="AU19" s="17"/>
      <c r="AV19" s="32"/>
      <c r="AW19" s="32"/>
      <c r="AX19" s="32"/>
      <c r="AY19" s="32"/>
      <c r="AZ19" s="32"/>
      <c r="BA19" s="32"/>
      <c r="BB19" s="32"/>
    </row>
    <row r="20" spans="2:66">
      <c r="B20" s="15">
        <v>14</v>
      </c>
      <c r="C20" s="14">
        <v>0</v>
      </c>
      <c r="D20" s="14">
        <v>0</v>
      </c>
      <c r="E20" s="14">
        <v>0</v>
      </c>
      <c r="F20" s="14">
        <v>40</v>
      </c>
      <c r="G20" s="14">
        <v>170</v>
      </c>
      <c r="H20" s="14">
        <v>620</v>
      </c>
      <c r="I20" s="14">
        <v>1020</v>
      </c>
      <c r="J20" s="14">
        <v>970</v>
      </c>
      <c r="K20" s="14">
        <v>760</v>
      </c>
      <c r="L20" s="14">
        <v>540</v>
      </c>
      <c r="N20" s="17" t="s">
        <v>51</v>
      </c>
      <c r="O20" s="45"/>
      <c r="P20" s="45"/>
      <c r="Q20" s="45"/>
      <c r="R20" s="45"/>
      <c r="S20" s="45"/>
      <c r="T20" s="46"/>
      <c r="U20" s="46"/>
      <c r="V20" s="46"/>
      <c r="W20" s="46"/>
      <c r="X20" s="28"/>
      <c r="Y20" s="17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30"/>
      <c r="AK20" s="17"/>
      <c r="AL20" s="32"/>
      <c r="AM20" s="32"/>
      <c r="AN20" s="32"/>
      <c r="AO20" s="32"/>
      <c r="AP20" s="32"/>
      <c r="AQ20" s="32"/>
      <c r="AR20" s="32"/>
      <c r="AS20" s="33"/>
      <c r="AU20" s="17"/>
      <c r="AV20" s="32"/>
      <c r="AW20" s="32"/>
      <c r="AX20" s="32"/>
      <c r="AY20" s="32"/>
      <c r="AZ20" s="32"/>
      <c r="BA20" s="32"/>
      <c r="BB20" s="32"/>
    </row>
    <row r="21" spans="2:66">
      <c r="B21" s="15">
        <v>15</v>
      </c>
      <c r="C21" s="14">
        <v>0</v>
      </c>
      <c r="D21" s="14">
        <v>0</v>
      </c>
      <c r="E21" s="14">
        <v>0</v>
      </c>
      <c r="F21" s="14">
        <v>10</v>
      </c>
      <c r="G21" s="14">
        <v>10</v>
      </c>
      <c r="H21" s="14">
        <v>250</v>
      </c>
      <c r="I21" s="14">
        <v>510</v>
      </c>
      <c r="J21" s="14">
        <v>460</v>
      </c>
      <c r="K21" s="14">
        <v>440</v>
      </c>
      <c r="L21" s="14">
        <v>490</v>
      </c>
      <c r="N21" s="18"/>
      <c r="O21" s="45"/>
      <c r="P21" s="45"/>
      <c r="Q21" s="45"/>
      <c r="R21" s="45"/>
      <c r="S21" s="45"/>
      <c r="T21" s="46"/>
      <c r="U21" s="46"/>
      <c r="V21" s="46"/>
      <c r="W21" s="46"/>
      <c r="X21" s="28"/>
      <c r="Y21" s="17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  <c r="AK21" s="17"/>
      <c r="AL21" s="32"/>
      <c r="AM21" s="32"/>
      <c r="AN21" s="32"/>
      <c r="AO21" s="32"/>
      <c r="AP21" s="32"/>
      <c r="AQ21" s="32"/>
      <c r="AR21" s="32"/>
      <c r="AS21" s="33"/>
      <c r="AU21" s="17"/>
      <c r="AV21" s="32"/>
      <c r="AW21" s="32"/>
      <c r="AX21" s="32"/>
      <c r="AY21" s="32"/>
      <c r="AZ21" s="32"/>
      <c r="BA21" s="32"/>
      <c r="BB21" s="32"/>
    </row>
    <row r="22" spans="2:66">
      <c r="B22" s="15">
        <v>16</v>
      </c>
      <c r="C22" s="14">
        <v>0</v>
      </c>
      <c r="D22" s="14">
        <v>0</v>
      </c>
      <c r="E22" s="14">
        <v>0</v>
      </c>
      <c r="F22" s="14">
        <v>10</v>
      </c>
      <c r="G22" s="14">
        <v>30</v>
      </c>
      <c r="H22" s="14">
        <v>130</v>
      </c>
      <c r="I22" s="14">
        <v>230</v>
      </c>
      <c r="J22" s="14">
        <v>160</v>
      </c>
      <c r="K22" s="14">
        <v>140</v>
      </c>
      <c r="L22" s="14">
        <v>210</v>
      </c>
      <c r="X22" s="25"/>
      <c r="Y22" s="17" t="s">
        <v>42</v>
      </c>
      <c r="AK22" s="17" t="s">
        <v>43</v>
      </c>
    </row>
    <row r="23" spans="2:66">
      <c r="B23" s="15">
        <v>17</v>
      </c>
      <c r="C23" s="14">
        <v>0</v>
      </c>
      <c r="D23" s="14">
        <v>0</v>
      </c>
      <c r="E23" s="14">
        <v>0</v>
      </c>
      <c r="F23" s="14">
        <v>0</v>
      </c>
      <c r="G23" s="14">
        <v>10</v>
      </c>
      <c r="H23" s="14">
        <v>40</v>
      </c>
      <c r="I23" s="14">
        <v>80</v>
      </c>
      <c r="J23" s="14">
        <v>50</v>
      </c>
      <c r="K23" s="14">
        <v>70</v>
      </c>
      <c r="L23" s="14">
        <v>70</v>
      </c>
      <c r="O23" s="17" t="s">
        <v>19</v>
      </c>
      <c r="X23" s="28"/>
      <c r="Z23" s="17" t="s">
        <v>23</v>
      </c>
      <c r="AA23" s="34"/>
      <c r="AL23" s="17" t="s">
        <v>12</v>
      </c>
      <c r="AV23" s="17" t="s">
        <v>27</v>
      </c>
    </row>
    <row r="24" spans="2:66">
      <c r="B24" s="44" t="s">
        <v>57</v>
      </c>
      <c r="C24" s="14">
        <v>0</v>
      </c>
      <c r="D24" s="14">
        <v>0</v>
      </c>
      <c r="E24" s="14">
        <v>0</v>
      </c>
      <c r="F24" s="14">
        <v>10</v>
      </c>
      <c r="G24" s="14">
        <v>10</v>
      </c>
      <c r="H24" s="14">
        <v>30</v>
      </c>
      <c r="I24" s="14">
        <v>30</v>
      </c>
      <c r="J24" s="14">
        <v>30</v>
      </c>
      <c r="K24" s="14">
        <v>40</v>
      </c>
      <c r="L24" s="14">
        <v>40</v>
      </c>
      <c r="N24" s="22" t="s">
        <v>41</v>
      </c>
      <c r="O24" s="23" t="s">
        <v>2</v>
      </c>
      <c r="P24" s="23" t="s">
        <v>3</v>
      </c>
      <c r="Q24" s="23" t="s">
        <v>4</v>
      </c>
      <c r="R24" s="23" t="s">
        <v>5</v>
      </c>
      <c r="S24" s="23" t="s">
        <v>6</v>
      </c>
      <c r="T24" s="24" t="s">
        <v>7</v>
      </c>
      <c r="U24" s="24" t="s">
        <v>8</v>
      </c>
      <c r="V24" s="24" t="s">
        <v>9</v>
      </c>
      <c r="W24" s="24" t="s">
        <v>10</v>
      </c>
      <c r="X24" s="28"/>
      <c r="Y24" s="22" t="s">
        <v>41</v>
      </c>
      <c r="Z24" s="22" t="s">
        <v>1</v>
      </c>
      <c r="AA24" s="22" t="s">
        <v>2</v>
      </c>
      <c r="AB24" s="22" t="s">
        <v>3</v>
      </c>
      <c r="AC24" s="22" t="s">
        <v>4</v>
      </c>
      <c r="AD24" s="22" t="s">
        <v>5</v>
      </c>
      <c r="AE24" s="22" t="s">
        <v>6</v>
      </c>
      <c r="AF24" s="22" t="s">
        <v>7</v>
      </c>
      <c r="AG24" s="22" t="s">
        <v>8</v>
      </c>
      <c r="AH24" s="22" t="s">
        <v>9</v>
      </c>
      <c r="AI24" s="22" t="s">
        <v>10</v>
      </c>
      <c r="AJ24" s="30"/>
      <c r="AK24" s="22" t="s">
        <v>41</v>
      </c>
      <c r="AL24" s="22">
        <v>19.5</v>
      </c>
      <c r="AM24" s="22">
        <v>24.5</v>
      </c>
      <c r="AN24" s="22">
        <v>29.5</v>
      </c>
      <c r="AO24" s="22">
        <v>34.5</v>
      </c>
      <c r="AP24" s="22">
        <v>39.5</v>
      </c>
      <c r="AQ24" s="22">
        <v>44.5</v>
      </c>
      <c r="AR24" s="22">
        <v>49.5</v>
      </c>
      <c r="AS24" s="22"/>
      <c r="AU24" s="22" t="s">
        <v>41</v>
      </c>
      <c r="AV24" s="22"/>
      <c r="AW24" s="22">
        <f>AW5</f>
        <v>22.5</v>
      </c>
      <c r="AX24" s="22">
        <f>AX5</f>
        <v>27.5</v>
      </c>
      <c r="AY24" s="22">
        <f>AY5</f>
        <v>32.5</v>
      </c>
      <c r="AZ24" s="22">
        <f>AZ5</f>
        <v>37.5</v>
      </c>
      <c r="BA24" s="22">
        <f>BA5</f>
        <v>42.5</v>
      </c>
      <c r="BB24" s="22">
        <v>47.5</v>
      </c>
      <c r="BE24" s="22"/>
      <c r="BF24" s="22" t="str">
        <f t="shared" ref="BF24:BN24" si="36">O24</f>
        <v>20-24</v>
      </c>
      <c r="BG24" s="22" t="str">
        <f t="shared" si="36"/>
        <v>25-29</v>
      </c>
      <c r="BH24" s="22" t="str">
        <f t="shared" si="36"/>
        <v>30-34</v>
      </c>
      <c r="BI24" s="22" t="str">
        <f t="shared" si="36"/>
        <v>35-39</v>
      </c>
      <c r="BJ24" s="22" t="str">
        <f t="shared" si="36"/>
        <v>40-44</v>
      </c>
      <c r="BK24" s="22" t="str">
        <f t="shared" si="36"/>
        <v>45-49</v>
      </c>
      <c r="BL24" s="22" t="str">
        <f t="shared" si="36"/>
        <v>50-54</v>
      </c>
      <c r="BM24" s="22" t="str">
        <f t="shared" si="36"/>
        <v>55-59</v>
      </c>
      <c r="BN24" s="22" t="str">
        <f t="shared" si="36"/>
        <v>60-64</v>
      </c>
    </row>
    <row r="25" spans="2:66">
      <c r="B25" s="17" t="s">
        <v>25</v>
      </c>
      <c r="C25" s="41">
        <f>SUM(C6:C24)</f>
        <v>675740</v>
      </c>
      <c r="D25" s="41">
        <f t="shared" ref="D25:L25" si="37">SUM(D6:D24)</f>
        <v>390750</v>
      </c>
      <c r="E25" s="41">
        <f t="shared" si="37"/>
        <v>458100</v>
      </c>
      <c r="F25" s="41">
        <f t="shared" si="37"/>
        <v>413370</v>
      </c>
      <c r="G25" s="41">
        <f t="shared" si="37"/>
        <v>371950</v>
      </c>
      <c r="H25" s="41">
        <f t="shared" si="37"/>
        <v>297040</v>
      </c>
      <c r="I25" s="41">
        <f t="shared" si="37"/>
        <v>239890</v>
      </c>
      <c r="J25" s="41">
        <f t="shared" si="37"/>
        <v>177870</v>
      </c>
      <c r="K25" s="41">
        <f t="shared" si="37"/>
        <v>147190</v>
      </c>
      <c r="L25" s="41">
        <f t="shared" si="37"/>
        <v>118520</v>
      </c>
      <c r="N25" s="15">
        <v>0</v>
      </c>
      <c r="O25" s="26">
        <v>1</v>
      </c>
      <c r="P25" s="26">
        <v>1</v>
      </c>
      <c r="Q25" s="26">
        <v>1</v>
      </c>
      <c r="R25" s="26">
        <v>1</v>
      </c>
      <c r="S25" s="26">
        <v>1</v>
      </c>
      <c r="T25" s="27">
        <v>1</v>
      </c>
      <c r="U25" s="27">
        <v>1</v>
      </c>
      <c r="V25" s="27">
        <v>1</v>
      </c>
      <c r="W25" s="27">
        <v>1</v>
      </c>
      <c r="X25" s="28"/>
      <c r="Y25" s="17">
        <v>0</v>
      </c>
      <c r="Z25" s="29">
        <f t="shared" ref="Z25:AI25" si="38">IF(Z6=0,"",Z7/Z6)</f>
        <v>5.8898392872998494E-2</v>
      </c>
      <c r="AA25" s="29">
        <f t="shared" si="38"/>
        <v>0.48657709532949456</v>
      </c>
      <c r="AB25" s="29">
        <f t="shared" si="38"/>
        <v>0.77002837808338787</v>
      </c>
      <c r="AC25" s="29">
        <f t="shared" si="38"/>
        <v>0.86622154486295566</v>
      </c>
      <c r="AD25" s="29">
        <f t="shared" si="38"/>
        <v>0.90885871756956582</v>
      </c>
      <c r="AE25" s="29">
        <f t="shared" si="38"/>
        <v>0.92267034742795584</v>
      </c>
      <c r="AF25" s="29">
        <f t="shared" si="38"/>
        <v>0.93151027554295718</v>
      </c>
      <c r="AG25" s="29">
        <f t="shared" si="38"/>
        <v>0.94495980210265929</v>
      </c>
      <c r="AH25" s="29">
        <f t="shared" si="38"/>
        <v>0.948094299884503</v>
      </c>
      <c r="AI25" s="29">
        <f t="shared" si="38"/>
        <v>0.94195072561592985</v>
      </c>
      <c r="AJ25" s="30"/>
      <c r="AK25" s="17">
        <v>0</v>
      </c>
      <c r="AL25" s="30"/>
      <c r="AU25" s="17">
        <v>0</v>
      </c>
      <c r="AV25" s="32"/>
      <c r="AW25" s="32">
        <f t="shared" ref="AW25:BB37" si="39">IF(OR(AW6="",AW7=""),"",AW7/AW6)</f>
        <v>0.78495849420264663</v>
      </c>
      <c r="AX25" s="32">
        <f t="shared" si="39"/>
        <v>0.86789120437532341</v>
      </c>
      <c r="AY25" s="32">
        <f t="shared" si="39"/>
        <v>0.9007728578577392</v>
      </c>
      <c r="AZ25" s="32">
        <f t="shared" si="39"/>
        <v>0.9223513842074198</v>
      </c>
      <c r="BA25" s="32">
        <f t="shared" si="39"/>
        <v>0.92825619169038476</v>
      </c>
      <c r="BB25" s="32">
        <f t="shared" si="39"/>
        <v>0.93158967255739611</v>
      </c>
      <c r="BE25" s="15">
        <f t="shared" ref="BE25:BE34" si="40">N25</f>
        <v>0</v>
      </c>
      <c r="BF25" s="29">
        <f t="shared" ref="BF25:BF34" si="41">IF(O25="",NA(),O25)</f>
        <v>1</v>
      </c>
      <c r="BG25" s="29">
        <f t="shared" ref="BG25:BG34" si="42">IF(P25="",NA(),P25)</f>
        <v>1</v>
      </c>
      <c r="BH25" s="29">
        <f t="shared" ref="BH25:BH34" si="43">IF(Q25="",NA(),Q25)</f>
        <v>1</v>
      </c>
      <c r="BI25" s="29">
        <f t="shared" ref="BI25:BI34" si="44">IF(R25="",NA(),R25)</f>
        <v>1</v>
      </c>
      <c r="BJ25" s="29">
        <f t="shared" ref="BJ25:BJ34" si="45">IF(S25="",NA(),S25)</f>
        <v>1</v>
      </c>
      <c r="BK25" s="29">
        <f t="shared" ref="BK25:BK34" si="46">IF(T25="",NA(),T25)</f>
        <v>1</v>
      </c>
      <c r="BL25" s="29">
        <f t="shared" ref="BL25:BL34" si="47">IF(U25="",NA(),U25)</f>
        <v>1</v>
      </c>
      <c r="BM25" s="29">
        <f t="shared" ref="BM25:BM34" si="48">IF(V25="",NA(),V25)</f>
        <v>1</v>
      </c>
      <c r="BN25" s="29">
        <f t="shared" ref="BN25:BN34" si="49">IF(W25="",NA(),W25)</f>
        <v>1</v>
      </c>
    </row>
    <row r="26" spans="2:66">
      <c r="B26" s="35" t="s">
        <v>11</v>
      </c>
      <c r="C26" s="36">
        <f t="shared" ref="C26:L26" si="50">SUMPRODUCT($B$6:$B$24,C6:C24)/SUM(C6:C24)</f>
        <v>8.168822328114364E-2</v>
      </c>
      <c r="D26" s="36">
        <f t="shared" si="50"/>
        <v>0.86244401791426739</v>
      </c>
      <c r="E26" s="36">
        <f t="shared" si="50"/>
        <v>1.9650512988430473</v>
      </c>
      <c r="F26" s="36">
        <f t="shared" si="50"/>
        <v>3.1494302924740549</v>
      </c>
      <c r="G26" s="36">
        <f t="shared" si="50"/>
        <v>4.3687592418335797</v>
      </c>
      <c r="H26" s="36">
        <f t="shared" si="50"/>
        <v>5.0838270939940751</v>
      </c>
      <c r="I26" s="36">
        <f t="shared" si="50"/>
        <v>5.5641752469882029</v>
      </c>
      <c r="J26" s="36">
        <f t="shared" si="50"/>
        <v>5.7545398324619104</v>
      </c>
      <c r="K26" s="36">
        <f t="shared" si="50"/>
        <v>5.9694272708743803</v>
      </c>
      <c r="L26" s="36">
        <f t="shared" si="50"/>
        <v>5.9626223422207225</v>
      </c>
      <c r="N26" s="15">
        <v>1</v>
      </c>
      <c r="O26" s="26">
        <f>IF(O6="","",PRODUCT(O$6:O6))</f>
        <v>0.78495849420264663</v>
      </c>
      <c r="P26" s="26">
        <f>IF(P6="","",PRODUCT(P$6:P6))</f>
        <v>0.86789120437532341</v>
      </c>
      <c r="Q26" s="26">
        <f>IF(Q6="","",PRODUCT(Q$6:Q6))</f>
        <v>0.9007728578577392</v>
      </c>
      <c r="R26" s="26">
        <f>IF(R6="","",PRODUCT(R$6:R6))</f>
        <v>0.9223513842074198</v>
      </c>
      <c r="S26" s="26">
        <f>IF(S6="","",PRODUCT(S$6:S6))</f>
        <v>0.92825619169038476</v>
      </c>
      <c r="T26" s="27">
        <f>PRODUCT(T$6:T6)</f>
        <v>0.93151027554295718</v>
      </c>
      <c r="U26" s="27">
        <f>PRODUCT(U$6:U6)</f>
        <v>0.94495980210265929</v>
      </c>
      <c r="V26" s="27">
        <f>PRODUCT(V$6:V6)</f>
        <v>0.948094299884503</v>
      </c>
      <c r="W26" s="27">
        <f>PRODUCT(W$6:W6)</f>
        <v>0.94195072561592985</v>
      </c>
      <c r="X26" s="28"/>
      <c r="Y26" s="17">
        <v>1</v>
      </c>
      <c r="Z26" s="29">
        <f t="shared" ref="Z26:AI26" si="51">IF(Z7=0,"",Z8/Z7)</f>
        <v>0.23768844221105526</v>
      </c>
      <c r="AA26" s="29">
        <f t="shared" si="51"/>
        <v>0.50134118760847846</v>
      </c>
      <c r="AB26" s="29">
        <f t="shared" si="51"/>
        <v>0.77442948263642808</v>
      </c>
      <c r="AC26" s="29">
        <f t="shared" si="51"/>
        <v>0.89169715418772877</v>
      </c>
      <c r="AD26" s="29">
        <f t="shared" si="51"/>
        <v>0.93743529063747966</v>
      </c>
      <c r="AE26" s="29">
        <f t="shared" si="51"/>
        <v>0.93954099317692552</v>
      </c>
      <c r="AF26" s="29">
        <f t="shared" si="51"/>
        <v>0.93976550613085108</v>
      </c>
      <c r="AG26" s="29">
        <f t="shared" si="51"/>
        <v>0.94288434079009986</v>
      </c>
      <c r="AH26" s="29">
        <f t="shared" si="51"/>
        <v>0.94252955929774274</v>
      </c>
      <c r="AI26" s="29">
        <f t="shared" si="51"/>
        <v>0.9332676460050161</v>
      </c>
      <c r="AJ26" s="30"/>
      <c r="AK26" s="17">
        <v>1</v>
      </c>
      <c r="AL26" s="32">
        <f>5*SUM($AL7:AL7)/$AS7</f>
        <v>0.16577994419438327</v>
      </c>
      <c r="AM26" s="32">
        <f>5*SUM($AL7:AM7)/$AS7</f>
        <v>0.67985241915065664</v>
      </c>
      <c r="AN26" s="32">
        <f>5*SUM($AL7:AN7)/$AS7</f>
        <v>0.89452563862738577</v>
      </c>
      <c r="AO26" s="32">
        <f>5*SUM($AL7:AO7)/$AS7</f>
        <v>0.96010401021785674</v>
      </c>
      <c r="AP26" s="32">
        <f>5*SUM($AL7:AP7)/$AS7</f>
        <v>0.98401453440378184</v>
      </c>
      <c r="AQ26" s="32">
        <f>5*SUM($AL7:AQ7)/$AS7</f>
        <v>0.99322698905475337</v>
      </c>
      <c r="AR26" s="30">
        <v>0.99999000000000005</v>
      </c>
      <c r="AU26" s="17">
        <v>1</v>
      </c>
      <c r="AV26" s="32"/>
      <c r="AW26" s="32" t="str">
        <f t="shared" si="39"/>
        <v/>
      </c>
      <c r="AX26" s="32">
        <f t="shared" si="39"/>
        <v>0.93115252470019882</v>
      </c>
      <c r="AY26" s="32">
        <f t="shared" si="39"/>
        <v>0.9336963620659875</v>
      </c>
      <c r="AZ26" s="32">
        <f t="shared" si="39"/>
        <v>0.94884487420324326</v>
      </c>
      <c r="BA26" s="32">
        <f t="shared" si="39"/>
        <v>0.94027387730186651</v>
      </c>
      <c r="BB26" s="32">
        <f t="shared" si="39"/>
        <v>0.93976667126021596</v>
      </c>
      <c r="BE26" s="15">
        <f t="shared" si="40"/>
        <v>1</v>
      </c>
      <c r="BF26" s="32">
        <f t="shared" si="41"/>
        <v>0.78495849420264663</v>
      </c>
      <c r="BG26" s="32">
        <f t="shared" si="42"/>
        <v>0.86789120437532341</v>
      </c>
      <c r="BH26" s="32">
        <f t="shared" si="43"/>
        <v>0.9007728578577392</v>
      </c>
      <c r="BI26" s="32">
        <f t="shared" si="44"/>
        <v>0.9223513842074198</v>
      </c>
      <c r="BJ26" s="32">
        <f t="shared" si="45"/>
        <v>0.92825619169038476</v>
      </c>
      <c r="BK26" s="32">
        <f t="shared" si="46"/>
        <v>0.93151027554295718</v>
      </c>
      <c r="BL26" s="32">
        <f t="shared" si="47"/>
        <v>0.94495980210265929</v>
      </c>
      <c r="BM26" s="32">
        <f t="shared" si="48"/>
        <v>0.948094299884503</v>
      </c>
      <c r="BN26" s="32">
        <f t="shared" si="49"/>
        <v>0.94195072561592985</v>
      </c>
    </row>
    <row r="27" spans="2:66">
      <c r="C27" s="37"/>
      <c r="D27" s="37"/>
      <c r="E27" s="37"/>
      <c r="F27" s="37"/>
      <c r="G27" s="37"/>
      <c r="H27" s="37"/>
      <c r="I27" s="37"/>
      <c r="J27" s="37"/>
      <c r="K27" s="37"/>
      <c r="L27" s="37"/>
      <c r="N27" s="15">
        <v>2</v>
      </c>
      <c r="O27" s="26" t="str">
        <f>IF(O7="","",PRODUCT(O$6:O7))</f>
        <v/>
      </c>
      <c r="P27" s="26">
        <f>IF(P7="","",PRODUCT(P$6:P7))</f>
        <v>0.80813908611917862</v>
      </c>
      <c r="Q27" s="26">
        <f>IF(Q7="","",PRODUCT(Q$6:Q7))</f>
        <v>0.8410483404295539</v>
      </c>
      <c r="R27" s="26">
        <f>IF(R7="","",PRODUCT(R$6:R7))</f>
        <v>0.87516838311947653</v>
      </c>
      <c r="S27" s="26">
        <f>IF(S7="","",PRODUCT(S$6:S7))</f>
        <v>0.87281504849018277</v>
      </c>
      <c r="T27" s="27">
        <f>PRODUCT(T$6:T7)</f>
        <v>0.87540122556171573</v>
      </c>
      <c r="U27" s="27">
        <f>PRODUCT(U$6:U7)</f>
        <v>0.89098780007870915</v>
      </c>
      <c r="V27" s="27">
        <f>PRODUCT(V$6:V7)</f>
        <v>0.89360690264284259</v>
      </c>
      <c r="W27" s="27">
        <f>PRODUCT(W$6:W7)</f>
        <v>0.87909213634829564</v>
      </c>
      <c r="X27" s="28"/>
      <c r="Y27" s="17">
        <v>2</v>
      </c>
      <c r="Z27" s="29">
        <f t="shared" ref="Z27:AI27" si="52">IF(Z8=0,"",Z9/Z8)</f>
        <v>0.36786469344608885</v>
      </c>
      <c r="AA27" s="29">
        <f t="shared" si="52"/>
        <v>0.34347461183382294</v>
      </c>
      <c r="AB27" s="29">
        <f t="shared" si="52"/>
        <v>0.58401054249945095</v>
      </c>
      <c r="AC27" s="29">
        <f t="shared" si="52"/>
        <v>0.79094240345767164</v>
      </c>
      <c r="AD27" s="29">
        <f t="shared" si="52"/>
        <v>0.89485642158409595</v>
      </c>
      <c r="AE27" s="29">
        <f t="shared" si="52"/>
        <v>0.91487378640776706</v>
      </c>
      <c r="AF27" s="29">
        <f t="shared" si="52"/>
        <v>0.91800000000000004</v>
      </c>
      <c r="AG27" s="29">
        <f t="shared" si="52"/>
        <v>0.91898031297324578</v>
      </c>
      <c r="AH27" s="29">
        <f t="shared" si="52"/>
        <v>0.92632859423705616</v>
      </c>
      <c r="AI27" s="29">
        <f t="shared" si="52"/>
        <v>0.92302524234571459</v>
      </c>
      <c r="AJ27" s="30"/>
      <c r="AK27" s="17">
        <v>2</v>
      </c>
      <c r="AL27" s="32">
        <f>5*SUM($AL8:AL8)/$AS8</f>
        <v>2.7370853905761456E-2</v>
      </c>
      <c r="AM27" s="32">
        <f>5*SUM($AL8:AM8)/$AS8</f>
        <v>0.41534405916476475</v>
      </c>
      <c r="AN27" s="32">
        <f>5*SUM($AL8:AN8)/$AS8</f>
        <v>0.78320105960108344</v>
      </c>
      <c r="AO27" s="32">
        <f>5*SUM($AL8:AO8)/$AS8</f>
        <v>0.93291937223125598</v>
      </c>
      <c r="AP27" s="32">
        <f>5*SUM($AL8:AP8)/$AS8</f>
        <v>0.97563271993186051</v>
      </c>
      <c r="AQ27" s="32">
        <f>5*SUM($AL8:AQ8)/$AS8</f>
        <v>0.99505767578882853</v>
      </c>
      <c r="AR27" s="30">
        <v>0.99999000000000005</v>
      </c>
      <c r="AU27" s="17">
        <v>2</v>
      </c>
      <c r="AV27" s="32"/>
      <c r="AW27" s="32" t="str">
        <f t="shared" si="39"/>
        <v/>
      </c>
      <c r="AX27" s="32">
        <f t="shared" si="39"/>
        <v>0.80528166404814072</v>
      </c>
      <c r="AY27" s="32">
        <f t="shared" si="39"/>
        <v>0.85802414343503097</v>
      </c>
      <c r="AZ27" s="32">
        <f t="shared" si="39"/>
        <v>0.90812917878674237</v>
      </c>
      <c r="BA27" s="32">
        <f t="shared" si="39"/>
        <v>0.91822666760871741</v>
      </c>
      <c r="BB27" s="32">
        <f t="shared" si="39"/>
        <v>0.91801666059923792</v>
      </c>
      <c r="BE27" s="15">
        <f t="shared" si="40"/>
        <v>2</v>
      </c>
      <c r="BF27" s="32" t="e">
        <f t="shared" si="41"/>
        <v>#N/A</v>
      </c>
      <c r="BG27" s="32">
        <f t="shared" si="42"/>
        <v>0.80813908611917862</v>
      </c>
      <c r="BH27" s="32">
        <f t="shared" si="43"/>
        <v>0.8410483404295539</v>
      </c>
      <c r="BI27" s="32">
        <f t="shared" si="44"/>
        <v>0.87516838311947653</v>
      </c>
      <c r="BJ27" s="32">
        <f t="shared" si="45"/>
        <v>0.87281504849018277</v>
      </c>
      <c r="BK27" s="32">
        <f t="shared" si="46"/>
        <v>0.87540122556171573</v>
      </c>
      <c r="BL27" s="32">
        <f t="shared" si="47"/>
        <v>0.89098780007870915</v>
      </c>
      <c r="BM27" s="32">
        <f t="shared" si="48"/>
        <v>0.89360690264284259</v>
      </c>
      <c r="BN27" s="32">
        <f t="shared" si="49"/>
        <v>0.87909213634829564</v>
      </c>
    </row>
    <row r="28" spans="2:66">
      <c r="N28" s="15">
        <v>3</v>
      </c>
      <c r="O28" s="26" t="str">
        <f>IF(O8="","",PRODUCT(O$6:O8))</f>
        <v/>
      </c>
      <c r="P28" s="26">
        <f>IF(P8="","",PRODUCT(P$6:P8))</f>
        <v>0.65077958805239589</v>
      </c>
      <c r="Q28" s="26">
        <f>IF(Q8="","",PRODUCT(Q$6:Q8))</f>
        <v>0.72163978188452227</v>
      </c>
      <c r="R28" s="26">
        <f>IF(R8="","",PRODUCT(R$6:R8))</f>
        <v>0.79476594506241138</v>
      </c>
      <c r="S28" s="26">
        <f>IF(S8="","",PRODUCT(S$6:S8))</f>
        <v>0.80144205341388164</v>
      </c>
      <c r="T28" s="27">
        <f>PRODUCT(T$6:T8)</f>
        <v>0.80361832506565511</v>
      </c>
      <c r="U28" s="27">
        <f>PRODUCT(U$6:U8)</f>
        <v>0.81880024737167589</v>
      </c>
      <c r="V28" s="27">
        <f>PRODUCT(V$6:V8)</f>
        <v>0.82777362592567427</v>
      </c>
      <c r="W28" s="27">
        <f>PRODUCT(W$6:W8)</f>
        <v>0.81142423219709758</v>
      </c>
      <c r="X28" s="28"/>
      <c r="Y28" s="17">
        <v>3</v>
      </c>
      <c r="Z28" s="29">
        <f t="shared" ref="Z28:AI28" si="53">IF(Z9=0,"",Z10/Z9)</f>
        <v>0.52586206896551724</v>
      </c>
      <c r="AA28" s="29">
        <f t="shared" si="53"/>
        <v>0.33781307269395233</v>
      </c>
      <c r="AB28" s="29">
        <f t="shared" si="53"/>
        <v>0.44371317537921529</v>
      </c>
      <c r="AC28" s="29">
        <f t="shared" si="53"/>
        <v>0.7004038964124496</v>
      </c>
      <c r="AD28" s="29">
        <f t="shared" si="53"/>
        <v>0.83891670780732075</v>
      </c>
      <c r="AE28" s="29">
        <f t="shared" si="53"/>
        <v>0.88220562017149162</v>
      </c>
      <c r="AF28" s="29">
        <f t="shared" si="53"/>
        <v>0.89495798319327735</v>
      </c>
      <c r="AG28" s="29">
        <f t="shared" si="53"/>
        <v>0.89583905520461415</v>
      </c>
      <c r="AH28" s="29">
        <f t="shared" si="53"/>
        <v>0.90824031516743264</v>
      </c>
      <c r="AI28" s="29">
        <f t="shared" si="53"/>
        <v>0.91556618488093999</v>
      </c>
      <c r="AJ28" s="30"/>
      <c r="AK28" s="17">
        <v>3</v>
      </c>
      <c r="AL28" s="32">
        <f>5*SUM($AL9:AL9)/$AS9</f>
        <v>5.3596281806324274E-3</v>
      </c>
      <c r="AM28" s="32">
        <f>5*SUM($AL9:AM9)/$AS9</f>
        <v>0.19457521283524132</v>
      </c>
      <c r="AN28" s="32">
        <f>5*SUM($AL9:AN9)/$AS9</f>
        <v>0.63113784919172866</v>
      </c>
      <c r="AO28" s="32">
        <f>5*SUM($AL9:AO9)/$AS9</f>
        <v>0.87624438714581443</v>
      </c>
      <c r="AP28" s="32">
        <f>5*SUM($AL9:AP9)/$AS9</f>
        <v>0.96625320951112248</v>
      </c>
      <c r="AQ28" s="32">
        <f>5*SUM($AL9:AQ9)/$AS9</f>
        <v>0.99153072715482893</v>
      </c>
      <c r="AR28" s="30">
        <v>0.99999000000000005</v>
      </c>
      <c r="AU28" s="17">
        <v>3</v>
      </c>
      <c r="AV28" s="32"/>
      <c r="AW28" s="32" t="str">
        <f t="shared" si="39"/>
        <v/>
      </c>
      <c r="AX28" s="32" t="str">
        <f t="shared" si="39"/>
        <v/>
      </c>
      <c r="AY28" s="32">
        <f t="shared" si="39"/>
        <v>0.80830274909922228</v>
      </c>
      <c r="AZ28" s="32">
        <f t="shared" si="39"/>
        <v>0.86755939150069628</v>
      </c>
      <c r="BA28" s="32">
        <f t="shared" si="39"/>
        <v>0.88782136119155985</v>
      </c>
      <c r="BB28" s="32">
        <f t="shared" si="39"/>
        <v>0.8949672313371162</v>
      </c>
      <c r="BE28" s="15">
        <f t="shared" si="40"/>
        <v>3</v>
      </c>
      <c r="BF28" s="32" t="e">
        <f t="shared" si="41"/>
        <v>#N/A</v>
      </c>
      <c r="BG28" s="32">
        <f t="shared" si="42"/>
        <v>0.65077958805239589</v>
      </c>
      <c r="BH28" s="32">
        <f t="shared" si="43"/>
        <v>0.72163978188452227</v>
      </c>
      <c r="BI28" s="32">
        <f t="shared" si="44"/>
        <v>0.79476594506241138</v>
      </c>
      <c r="BJ28" s="32">
        <f t="shared" si="45"/>
        <v>0.80144205341388164</v>
      </c>
      <c r="BK28" s="32">
        <f t="shared" si="46"/>
        <v>0.80361832506565511</v>
      </c>
      <c r="BL28" s="32">
        <f t="shared" si="47"/>
        <v>0.81880024737167589</v>
      </c>
      <c r="BM28" s="32">
        <f t="shared" si="48"/>
        <v>0.82777362592567427</v>
      </c>
      <c r="BN28" s="32">
        <f t="shared" si="49"/>
        <v>0.81142423219709758</v>
      </c>
    </row>
    <row r="29" spans="2:66">
      <c r="C29" s="17" t="s">
        <v>24</v>
      </c>
      <c r="N29" s="15">
        <v>4</v>
      </c>
      <c r="O29" s="26" t="str">
        <f>IF(O9="","",PRODUCT(O$6:O9))</f>
        <v/>
      </c>
      <c r="P29" s="26" t="str">
        <f>IF(P9="","",PRODUCT(P$6:P9))</f>
        <v/>
      </c>
      <c r="Q29" s="26">
        <f>IF(Q9="","",PRODUCT(Q$6:Q9))</f>
        <v>0.58330341955662246</v>
      </c>
      <c r="R29" s="26">
        <f>IF(R9="","",PRODUCT(R$6:R9))</f>
        <v>0.68950665968382141</v>
      </c>
      <c r="S29" s="26">
        <f>IF(S9="","",PRODUCT(S$6:S9))</f>
        <v>0.71153737477807122</v>
      </c>
      <c r="T29" s="27">
        <f>PRODUCT(T$6:T9)</f>
        <v>0.71920463545791824</v>
      </c>
      <c r="U29" s="27">
        <f>PRODUCT(U$6:U9)</f>
        <v>0.73351324000674645</v>
      </c>
      <c r="V29" s="27">
        <f>PRODUCT(V$6:V9)</f>
        <v>0.75181737889802291</v>
      </c>
      <c r="W29" s="27">
        <f>PRODUCT(W$6:W9)</f>
        <v>0.74291258859264264</v>
      </c>
      <c r="X29" s="28"/>
      <c r="Y29" s="17">
        <v>4</v>
      </c>
      <c r="Z29" s="29">
        <f t="shared" ref="Z29:AI29" si="54">IF(Z10=0,"",Z11/Z10)</f>
        <v>0.34426229508196721</v>
      </c>
      <c r="AA29" s="29">
        <f t="shared" si="54"/>
        <v>0.37703435804701624</v>
      </c>
      <c r="AB29" s="29">
        <f t="shared" si="54"/>
        <v>0.37166266421810984</v>
      </c>
      <c r="AC29" s="29">
        <f t="shared" si="54"/>
        <v>0.59085255540479409</v>
      </c>
      <c r="AD29" s="29">
        <f t="shared" si="54"/>
        <v>0.76418663303909207</v>
      </c>
      <c r="AE29" s="29">
        <f t="shared" si="54"/>
        <v>0.82942789780108728</v>
      </c>
      <c r="AF29" s="29">
        <f t="shared" si="54"/>
        <v>0.85782182808786878</v>
      </c>
      <c r="AG29" s="29">
        <f t="shared" si="54"/>
        <v>0.86134743619222809</v>
      </c>
      <c r="AH29" s="29">
        <f t="shared" si="54"/>
        <v>0.87936020242183266</v>
      </c>
      <c r="AI29" s="29">
        <f t="shared" si="54"/>
        <v>0.88461101646791596</v>
      </c>
      <c r="AJ29" s="30"/>
      <c r="AK29" s="17">
        <v>4</v>
      </c>
      <c r="AL29" s="32">
        <f>5*SUM($AL10:AL10)/$AS10</f>
        <v>3.3758303833395283E-3</v>
      </c>
      <c r="AM29" s="32">
        <f>5*SUM($AL10:AM10)/$AS10</f>
        <v>7.092938983211608E-2</v>
      </c>
      <c r="AN29" s="32">
        <f>5*SUM($AL10:AN10)/$AS10</f>
        <v>0.41073210831735457</v>
      </c>
      <c r="AO29" s="32">
        <f>5*SUM($AL10:AO10)/$AS10</f>
        <v>0.78152295894334856</v>
      </c>
      <c r="AP29" s="32">
        <f>5*SUM($AL10:AP10)/$AS10</f>
        <v>0.93338867106334467</v>
      </c>
      <c r="AQ29" s="32">
        <f>5*SUM($AL10:AQ10)/$AS10</f>
        <v>0.98641529973119912</v>
      </c>
      <c r="AR29" s="30">
        <v>0.99999000000000005</v>
      </c>
      <c r="AU29" s="17">
        <v>4</v>
      </c>
      <c r="AV29" s="32"/>
      <c r="AW29" s="32" t="str">
        <f t="shared" si="39"/>
        <v/>
      </c>
      <c r="AX29" s="32" t="str">
        <f t="shared" si="39"/>
        <v/>
      </c>
      <c r="AY29" s="32">
        <f t="shared" si="39"/>
        <v>0.75576766332509138</v>
      </c>
      <c r="AZ29" s="32">
        <f t="shared" si="39"/>
        <v>0.80553168392035424</v>
      </c>
      <c r="BA29" s="32">
        <f t="shared" si="39"/>
        <v>0.84044615193728278</v>
      </c>
      <c r="BB29" s="32">
        <f t="shared" si="39"/>
        <v>0.85784291194064588</v>
      </c>
      <c r="BE29" s="15">
        <f t="shared" si="40"/>
        <v>4</v>
      </c>
      <c r="BF29" s="32" t="e">
        <f t="shared" si="41"/>
        <v>#N/A</v>
      </c>
      <c r="BG29" s="32" t="e">
        <f t="shared" si="42"/>
        <v>#N/A</v>
      </c>
      <c r="BH29" s="32">
        <f t="shared" si="43"/>
        <v>0.58330341955662246</v>
      </c>
      <c r="BI29" s="32">
        <f t="shared" si="44"/>
        <v>0.68950665968382141</v>
      </c>
      <c r="BJ29" s="32">
        <f t="shared" si="45"/>
        <v>0.71153737477807122</v>
      </c>
      <c r="BK29" s="32">
        <f t="shared" si="46"/>
        <v>0.71920463545791824</v>
      </c>
      <c r="BL29" s="32">
        <f t="shared" si="47"/>
        <v>0.73351324000674645</v>
      </c>
      <c r="BM29" s="32">
        <f t="shared" si="48"/>
        <v>0.75181737889802291</v>
      </c>
      <c r="BN29" s="32">
        <f t="shared" si="49"/>
        <v>0.74291258859264264</v>
      </c>
    </row>
    <row r="30" spans="2:66">
      <c r="B30" s="22" t="s">
        <v>0</v>
      </c>
      <c r="C30" s="22" t="s">
        <v>1</v>
      </c>
      <c r="D30" s="22" t="s">
        <v>2</v>
      </c>
      <c r="E30" s="22" t="s">
        <v>3</v>
      </c>
      <c r="F30" s="22" t="s">
        <v>4</v>
      </c>
      <c r="G30" s="22" t="s">
        <v>5</v>
      </c>
      <c r="H30" s="22" t="s">
        <v>6</v>
      </c>
      <c r="I30" s="22" t="s">
        <v>7</v>
      </c>
      <c r="N30" s="15">
        <v>5</v>
      </c>
      <c r="O30" s="26" t="str">
        <f>IF(O10="","",PRODUCT(O$6:O10))</f>
        <v/>
      </c>
      <c r="P30" s="26" t="str">
        <f>IF(P10="","",PRODUCT(P$6:P10))</f>
        <v/>
      </c>
      <c r="Q30" s="26">
        <f>IF(Q10="","",PRODUCT(Q$6:Q10))</f>
        <v>0.44084186240784395</v>
      </c>
      <c r="R30" s="26">
        <f>IF(R10="","",PRODUCT(R$6:R10))</f>
        <v>0.55541946064940728</v>
      </c>
      <c r="S30" s="26">
        <f>IF(S10="","",PRODUCT(S$6:S10))</f>
        <v>0.59800884859178616</v>
      </c>
      <c r="T30" s="27">
        <f>PRODUCT(T$6:T10)</f>
        <v>0.61694943515778067</v>
      </c>
      <c r="U30" s="27">
        <f>PRODUCT(U$6:U10)</f>
        <v>0.63180974869286555</v>
      </c>
      <c r="V30" s="27">
        <f>PRODUCT(V$6:V10)</f>
        <v>0.6611182824920171</v>
      </c>
      <c r="W30" s="27">
        <f>PRODUCT(W$6:W10)</f>
        <v>0.65718866014174826</v>
      </c>
      <c r="X30" s="28"/>
      <c r="Y30" s="17">
        <v>5</v>
      </c>
      <c r="Z30" s="29">
        <f t="shared" ref="Z30:AI30" si="55">IF(Z11=0,"",Z12/Z11)</f>
        <v>0</v>
      </c>
      <c r="AA30" s="29">
        <f t="shared" si="55"/>
        <v>0.50599520383693042</v>
      </c>
      <c r="AB30" s="29">
        <f t="shared" si="55"/>
        <v>0.36982136069935384</v>
      </c>
      <c r="AC30" s="29">
        <f t="shared" si="55"/>
        <v>0.50626734283800601</v>
      </c>
      <c r="AD30" s="29">
        <f t="shared" si="55"/>
        <v>0.68619361936193612</v>
      </c>
      <c r="AE30" s="29">
        <f t="shared" si="55"/>
        <v>0.7731755424063117</v>
      </c>
      <c r="AF30" s="29">
        <f t="shared" si="55"/>
        <v>0.81986486486486487</v>
      </c>
      <c r="AG30" s="29">
        <f t="shared" si="55"/>
        <v>0.82505783947321598</v>
      </c>
      <c r="AH30" s="29">
        <f t="shared" si="55"/>
        <v>0.83454937827561404</v>
      </c>
      <c r="AI30" s="29">
        <f t="shared" si="55"/>
        <v>0.84542303248170492</v>
      </c>
      <c r="AJ30" s="30"/>
      <c r="AK30" s="17">
        <v>5</v>
      </c>
      <c r="AL30" s="32">
        <f>5*SUM($AL11:AL11)/$AS11</f>
        <v>2.065750633833865E-3</v>
      </c>
      <c r="AM30" s="32">
        <f>5*SUM($AL11:AM11)/$AS11</f>
        <v>2.3500074369832268E-2</v>
      </c>
      <c r="AN30" s="32">
        <f>5*SUM($AL11:AN11)/$AS11</f>
        <v>0.21303428683804645</v>
      </c>
      <c r="AO30" s="32">
        <f>5*SUM($AL11:AO11)/$AS11</f>
        <v>0.63312100204083777</v>
      </c>
      <c r="AP30" s="32">
        <f>5*SUM($AL11:AP11)/$AS11</f>
        <v>0.88606993728720107</v>
      </c>
      <c r="AQ30" s="32">
        <f>5*SUM($AL11:AQ11)/$AS11</f>
        <v>0.97206899162168869</v>
      </c>
      <c r="AR30" s="30">
        <v>0.99999000000000005</v>
      </c>
      <c r="AU30" s="17">
        <v>5</v>
      </c>
      <c r="AV30" s="32"/>
      <c r="AW30" s="32" t="str">
        <f t="shared" si="39"/>
        <v/>
      </c>
      <c r="AX30" s="32" t="str">
        <f t="shared" si="39"/>
        <v/>
      </c>
      <c r="AY30" s="32" t="str">
        <f t="shared" si="39"/>
        <v/>
      </c>
      <c r="AZ30" s="32">
        <f t="shared" si="39"/>
        <v>0.77375176907664844</v>
      </c>
      <c r="BA30" s="32">
        <f t="shared" si="39"/>
        <v>0.78850676832143374</v>
      </c>
      <c r="BB30" s="32">
        <f t="shared" si="39"/>
        <v>0.81988310837024814</v>
      </c>
      <c r="BE30" s="15">
        <f t="shared" si="40"/>
        <v>5</v>
      </c>
      <c r="BF30" s="32" t="e">
        <f t="shared" si="41"/>
        <v>#N/A</v>
      </c>
      <c r="BG30" s="32" t="e">
        <f t="shared" si="42"/>
        <v>#N/A</v>
      </c>
      <c r="BH30" s="32">
        <f t="shared" si="43"/>
        <v>0.44084186240784395</v>
      </c>
      <c r="BI30" s="32">
        <f t="shared" si="44"/>
        <v>0.55541946064940728</v>
      </c>
      <c r="BJ30" s="32">
        <f t="shared" si="45"/>
        <v>0.59800884859178616</v>
      </c>
      <c r="BK30" s="32">
        <f t="shared" si="46"/>
        <v>0.61694943515778067</v>
      </c>
      <c r="BL30" s="32">
        <f t="shared" si="47"/>
        <v>0.63180974869286555</v>
      </c>
      <c r="BM30" s="32">
        <f t="shared" si="48"/>
        <v>0.6611182824920171</v>
      </c>
      <c r="BN30" s="32">
        <f t="shared" si="49"/>
        <v>0.65718866014174826</v>
      </c>
    </row>
    <row r="31" spans="2:66">
      <c r="B31" s="15">
        <v>0</v>
      </c>
      <c r="N31" s="15">
        <v>6</v>
      </c>
      <c r="O31" s="26" t="str">
        <f>IF(O11="","",PRODUCT(O$6:O11))</f>
        <v/>
      </c>
      <c r="P31" s="26" t="str">
        <f>IF(P11="","",PRODUCT(P$6:P11))</f>
        <v/>
      </c>
      <c r="Q31" s="26" t="str">
        <f>IF(Q11="","",PRODUCT(Q$6:Q11))</f>
        <v/>
      </c>
      <c r="R31" s="26">
        <f>IF(R11="","",PRODUCT(R$6:R11))</f>
        <v>0.4297567902570768</v>
      </c>
      <c r="S31" s="26">
        <f>IF(S11="","",PRODUCT(S$6:S11))</f>
        <v>0.47153402463073085</v>
      </c>
      <c r="T31" s="27">
        <f>PRODUCT(T$6:T11)</f>
        <v>0.50581516528408854</v>
      </c>
      <c r="U31" s="27">
        <f>PRODUCT(U$6:U11)</f>
        <v>0.5212795862146512</v>
      </c>
      <c r="V31" s="27">
        <f>PRODUCT(V$6:V11)</f>
        <v>0.55173585162035466</v>
      </c>
      <c r="W31" s="27">
        <f>PRODUCT(W$6:W11)</f>
        <v>0.55560242996962539</v>
      </c>
      <c r="X31" s="28"/>
      <c r="Y31" s="17">
        <v>6</v>
      </c>
      <c r="Z31" s="29" t="str">
        <f t="shared" ref="Z31:AI31" si="56">IF(Z12=0,"",Z13/Z12)</f>
        <v/>
      </c>
      <c r="AA31" s="29">
        <f t="shared" si="56"/>
        <v>0.46919431279620855</v>
      </c>
      <c r="AB31" s="29">
        <f t="shared" si="56"/>
        <v>0.42137718396711199</v>
      </c>
      <c r="AC31" s="29">
        <f t="shared" si="56"/>
        <v>0.42827442827442824</v>
      </c>
      <c r="AD31" s="29">
        <f t="shared" si="56"/>
        <v>0.59150300601202399</v>
      </c>
      <c r="AE31" s="29">
        <f t="shared" si="56"/>
        <v>0.70603241296518615</v>
      </c>
      <c r="AF31" s="29">
        <f t="shared" si="56"/>
        <v>0.77303444865666715</v>
      </c>
      <c r="AG31" s="29">
        <f t="shared" si="56"/>
        <v>0.78580672993960299</v>
      </c>
      <c r="AH31" s="29">
        <f t="shared" si="56"/>
        <v>0.80076345277675165</v>
      </c>
      <c r="AI31" s="29">
        <f t="shared" si="56"/>
        <v>0.81397114654517844</v>
      </c>
      <c r="AJ31" s="30"/>
      <c r="AK31" s="17">
        <v>6</v>
      </c>
      <c r="AL31" s="32">
        <f>5*SUM($AL12:AL12)/$AS12</f>
        <v>0</v>
      </c>
      <c r="AM31" s="32">
        <f>5*SUM($AL12:AM12)/$AS12</f>
        <v>1.2108858709476866E-2</v>
      </c>
      <c r="AN31" s="32">
        <f>5*SUM($AL12:AN12)/$AS12</f>
        <v>8.6622407001106377E-2</v>
      </c>
      <c r="AO31" s="32">
        <f>5*SUM($AL12:AO12)/$AS12</f>
        <v>0.42837474130284581</v>
      </c>
      <c r="AP31" s="32">
        <f>5*SUM($AL12:AP12)/$AS12</f>
        <v>0.79728066866166958</v>
      </c>
      <c r="AQ31" s="32">
        <f>5*SUM($AL12:AQ12)/$AS12</f>
        <v>0.96055244869958656</v>
      </c>
      <c r="AR31" s="30">
        <v>0.99999000000000005</v>
      </c>
      <c r="AU31" s="17">
        <v>6</v>
      </c>
      <c r="AV31" s="32"/>
      <c r="AW31" s="32" t="str">
        <f t="shared" si="39"/>
        <v/>
      </c>
      <c r="AX31" s="32" t="str">
        <f t="shared" si="39"/>
        <v/>
      </c>
      <c r="AY31" s="32" t="str">
        <f t="shared" si="39"/>
        <v/>
      </c>
      <c r="AZ31" s="32">
        <f t="shared" si="39"/>
        <v>0.70944680805830307</v>
      </c>
      <c r="BA31" s="32">
        <f t="shared" si="39"/>
        <v>0.73875515571505224</v>
      </c>
      <c r="BB31" s="32">
        <f t="shared" si="39"/>
        <v>0.77307506564832962</v>
      </c>
      <c r="BE31" s="15">
        <f t="shared" si="40"/>
        <v>6</v>
      </c>
      <c r="BF31" s="32" t="e">
        <f t="shared" si="41"/>
        <v>#N/A</v>
      </c>
      <c r="BG31" s="32" t="e">
        <f t="shared" si="42"/>
        <v>#N/A</v>
      </c>
      <c r="BH31" s="32" t="e">
        <f t="shared" si="43"/>
        <v>#N/A</v>
      </c>
      <c r="BI31" s="32">
        <f t="shared" si="44"/>
        <v>0.4297567902570768</v>
      </c>
      <c r="BJ31" s="32">
        <f t="shared" si="45"/>
        <v>0.47153402463073085</v>
      </c>
      <c r="BK31" s="32">
        <f t="shared" si="46"/>
        <v>0.50581516528408854</v>
      </c>
      <c r="BL31" s="32">
        <f t="shared" si="47"/>
        <v>0.5212795862146512</v>
      </c>
      <c r="BM31" s="32">
        <f t="shared" si="48"/>
        <v>0.55173585162035466</v>
      </c>
      <c r="BN31" s="32">
        <f t="shared" si="49"/>
        <v>0.55560242996962539</v>
      </c>
    </row>
    <row r="32" spans="2:66">
      <c r="B32" s="15">
        <v>1</v>
      </c>
      <c r="C32" s="14">
        <v>13100</v>
      </c>
      <c r="D32" s="14">
        <v>23490</v>
      </c>
      <c r="E32" s="14">
        <v>11500</v>
      </c>
      <c r="F32" s="14">
        <v>3170</v>
      </c>
      <c r="G32" s="14">
        <v>1040</v>
      </c>
      <c r="H32" s="14">
        <v>320</v>
      </c>
      <c r="I32" s="14">
        <v>190</v>
      </c>
      <c r="N32" s="15">
        <v>7</v>
      </c>
      <c r="O32" s="26" t="str">
        <f>IF(O12="","",PRODUCT(O$6:O12))</f>
        <v/>
      </c>
      <c r="P32" s="26" t="str">
        <f>IF(P12="","",PRODUCT(P$6:P12))</f>
        <v/>
      </c>
      <c r="Q32" s="26" t="str">
        <f>IF(Q12="","",PRODUCT(Q$6:Q12))</f>
        <v/>
      </c>
      <c r="R32" s="26">
        <f>IF(R12="","",PRODUCT(R$6:R12))</f>
        <v>0.30488958308926478</v>
      </c>
      <c r="S32" s="26">
        <f>IF(S12="","",PRODUCT(S$6:S12))</f>
        <v>0.34834819179102083</v>
      </c>
      <c r="T32" s="27">
        <f>PRODUCT(T$6:T12)</f>
        <v>0.39101254741756636</v>
      </c>
      <c r="U32" s="27">
        <f>PRODUCT(U$6:U12)</f>
        <v>0.4096250070276044</v>
      </c>
      <c r="V32" s="27">
        <f>PRODUCT(V$6:V12)</f>
        <v>0.44180990556423672</v>
      </c>
      <c r="W32" s="27">
        <f>PRODUCT(W$6:W12)</f>
        <v>0.45224434694566318</v>
      </c>
      <c r="X32" s="28"/>
      <c r="Y32" s="17">
        <v>7</v>
      </c>
      <c r="Z32" s="29" t="str">
        <f t="shared" ref="Z32:AI32" si="57">IF(Z13=0,"",Z14/Z13)</f>
        <v/>
      </c>
      <c r="AA32" s="29">
        <f t="shared" si="57"/>
        <v>0.48484848484848481</v>
      </c>
      <c r="AB32" s="29">
        <f t="shared" si="57"/>
        <v>0.48536585365853663</v>
      </c>
      <c r="AC32" s="29">
        <f t="shared" si="57"/>
        <v>0.40909090909090912</v>
      </c>
      <c r="AD32" s="29">
        <f t="shared" si="57"/>
        <v>0.515110448570267</v>
      </c>
      <c r="AE32" s="29">
        <f t="shared" si="57"/>
        <v>0.64729011689691807</v>
      </c>
      <c r="AF32" s="29">
        <f t="shared" si="57"/>
        <v>0.72441364605543712</v>
      </c>
      <c r="AG32" s="29">
        <f t="shared" si="57"/>
        <v>0.74087290694482577</v>
      </c>
      <c r="AH32" s="29">
        <f t="shared" si="57"/>
        <v>0.75134553283100114</v>
      </c>
      <c r="AI32" s="29">
        <f t="shared" si="57"/>
        <v>0.74458955223880596</v>
      </c>
      <c r="AJ32" s="30"/>
      <c r="AK32" s="17">
        <v>7</v>
      </c>
      <c r="AL32" s="32">
        <f>5*SUM($AL13:AL13)/$AS13</f>
        <v>0</v>
      </c>
      <c r="AM32" s="32">
        <f>5*SUM($AL13:AM13)/$AS13</f>
        <v>4.9634203949061578E-3</v>
      </c>
      <c r="AN32" s="32">
        <f>5*SUM($AL13:AN13)/$AS13</f>
        <v>4.0244227338615338E-2</v>
      </c>
      <c r="AO32" s="32">
        <f>5*SUM($AL13:AO13)/$AS13</f>
        <v>0.27118590134445469</v>
      </c>
      <c r="AP32" s="32">
        <f>5*SUM($AL13:AP13)/$AS13</f>
        <v>0.68948812444538454</v>
      </c>
      <c r="AQ32" s="32">
        <f>5*SUM($AL13:AQ13)/$AS13</f>
        <v>0.92454210604767695</v>
      </c>
      <c r="AR32" s="30">
        <v>0.99999000000000005</v>
      </c>
      <c r="AU32" s="17">
        <v>7</v>
      </c>
      <c r="AV32" s="32"/>
      <c r="AW32" s="32" t="str">
        <f t="shared" si="39"/>
        <v/>
      </c>
      <c r="AX32" s="32" t="str">
        <f t="shared" si="39"/>
        <v/>
      </c>
      <c r="AY32" s="32" t="str">
        <f t="shared" si="39"/>
        <v/>
      </c>
      <c r="AZ32" s="32">
        <f t="shared" si="39"/>
        <v>0.63793242818100626</v>
      </c>
      <c r="BA32" s="32">
        <f t="shared" si="39"/>
        <v>0.6715098378832175</v>
      </c>
      <c r="BB32" s="32">
        <f t="shared" si="39"/>
        <v>0.72442496564915626</v>
      </c>
      <c r="BE32" s="15">
        <f t="shared" si="40"/>
        <v>7</v>
      </c>
      <c r="BF32" s="32" t="e">
        <f t="shared" si="41"/>
        <v>#N/A</v>
      </c>
      <c r="BG32" s="32" t="e">
        <f t="shared" si="42"/>
        <v>#N/A</v>
      </c>
      <c r="BH32" s="32" t="e">
        <f t="shared" si="43"/>
        <v>#N/A</v>
      </c>
      <c r="BI32" s="32">
        <f t="shared" si="44"/>
        <v>0.30488958308926478</v>
      </c>
      <c r="BJ32" s="32">
        <f t="shared" si="45"/>
        <v>0.34834819179102083</v>
      </c>
      <c r="BK32" s="32">
        <f t="shared" si="46"/>
        <v>0.39101254741756636</v>
      </c>
      <c r="BL32" s="32">
        <f t="shared" si="47"/>
        <v>0.4096250070276044</v>
      </c>
      <c r="BM32" s="32">
        <f t="shared" si="48"/>
        <v>0.44180990556423672</v>
      </c>
      <c r="BN32" s="32">
        <f t="shared" si="49"/>
        <v>0.45224434694566318</v>
      </c>
    </row>
    <row r="33" spans="2:66">
      <c r="B33" s="15">
        <v>2</v>
      </c>
      <c r="C33" s="14">
        <v>2340</v>
      </c>
      <c r="D33" s="14">
        <v>19180</v>
      </c>
      <c r="E33" s="14">
        <v>21320</v>
      </c>
      <c r="F33" s="14">
        <v>7830</v>
      </c>
      <c r="G33" s="14">
        <v>2010</v>
      </c>
      <c r="H33" s="14">
        <v>730</v>
      </c>
      <c r="I33" s="14">
        <v>150</v>
      </c>
      <c r="N33" s="15">
        <v>8</v>
      </c>
      <c r="O33" s="26" t="str">
        <f>IF(O13="","",PRODUCT(O$6:O13))</f>
        <v/>
      </c>
      <c r="P33" s="26" t="str">
        <f>IF(P13="","",PRODUCT(P$6:P13))</f>
        <v/>
      </c>
      <c r="Q33" s="26" t="str">
        <f>IF(Q13="","",PRODUCT(Q$6:Q13))</f>
        <v/>
      </c>
      <c r="R33" s="26">
        <f>IF(R13="","",PRODUCT(R$6:R13))</f>
        <v>0.19449895206722934</v>
      </c>
      <c r="S33" s="26">
        <f>IF(S13="","",PRODUCT(S$6:S13))</f>
        <v>0.23391923779650037</v>
      </c>
      <c r="T33" s="27">
        <f>PRODUCT(T$6:T13)</f>
        <v>0.28325482512818373</v>
      </c>
      <c r="U33" s="27">
        <f>PRODUCT(U$6:U13)</f>
        <v>0.30348006971383595</v>
      </c>
      <c r="V33" s="27">
        <f>PRODUCT(V$6:V13)</f>
        <v>0.33195189890617571</v>
      </c>
      <c r="W33" s="27">
        <f>PRODUCT(W$6:W13)</f>
        <v>0.33673641579480257</v>
      </c>
      <c r="X33" s="28"/>
      <c r="Y33" s="17">
        <v>8</v>
      </c>
      <c r="Z33" s="29" t="str">
        <f t="shared" ref="Z33:AI33" si="58">IF(Z14=0,"",Z15/Z14)</f>
        <v/>
      </c>
      <c r="AA33" s="29">
        <f t="shared" si="58"/>
        <v>0</v>
      </c>
      <c r="AB33" s="29">
        <f t="shared" si="58"/>
        <v>0.46231155778894467</v>
      </c>
      <c r="AC33" s="29">
        <f t="shared" si="58"/>
        <v>0.35598705501618122</v>
      </c>
      <c r="AD33" s="29">
        <f t="shared" si="58"/>
        <v>0.4585635359116022</v>
      </c>
      <c r="AE33" s="29">
        <f t="shared" si="58"/>
        <v>0.59087177803316371</v>
      </c>
      <c r="AF33" s="29">
        <f t="shared" si="58"/>
        <v>0.65886681383370127</v>
      </c>
      <c r="AG33" s="29">
        <f t="shared" si="58"/>
        <v>0.68618006669136722</v>
      </c>
      <c r="AH33" s="29">
        <f t="shared" si="58"/>
        <v>0.6964797380270159</v>
      </c>
      <c r="AI33" s="29">
        <f t="shared" si="58"/>
        <v>0.70007516913054368</v>
      </c>
      <c r="AJ33" s="30"/>
      <c r="AK33" s="17">
        <v>8</v>
      </c>
      <c r="AL33" s="32">
        <f>5*SUM($AL14:AL14)/$AS14</f>
        <v>0</v>
      </c>
      <c r="AM33" s="32">
        <f>5*SUM($AL14:AM14)/$AS14</f>
        <v>7.0556447955396253E-3</v>
      </c>
      <c r="AN33" s="32">
        <f>5*SUM($AL14:AN14)/$AS14</f>
        <v>3.1128931884446927E-2</v>
      </c>
      <c r="AO33" s="32">
        <f>5*SUM($AL14:AO14)/$AS14</f>
        <v>0.18675183974745715</v>
      </c>
      <c r="AP33" s="32">
        <f>5*SUM($AL14:AP14)/$AS14</f>
        <v>0.59277942693855357</v>
      </c>
      <c r="AQ33" s="32">
        <f>5*SUM($AL14:AQ14)/$AS14</f>
        <v>0.90422717343167325</v>
      </c>
      <c r="AR33" s="30">
        <v>0.99999000000000005</v>
      </c>
      <c r="AU33" s="17">
        <v>8</v>
      </c>
      <c r="AV33" s="32"/>
      <c r="AW33" s="32" t="str">
        <f t="shared" si="39"/>
        <v/>
      </c>
      <c r="AX33" s="32" t="str">
        <f t="shared" si="39"/>
        <v/>
      </c>
      <c r="AY33" s="32" t="str">
        <f t="shared" si="39"/>
        <v/>
      </c>
      <c r="AZ33" s="32" t="str">
        <f t="shared" si="39"/>
        <v/>
      </c>
      <c r="BA33" s="32">
        <f t="shared" si="39"/>
        <v>0.62662813028438547</v>
      </c>
      <c r="BB33" s="32">
        <f t="shared" si="39"/>
        <v>0.65888248754784906</v>
      </c>
      <c r="BE33" s="15">
        <f t="shared" si="40"/>
        <v>8</v>
      </c>
      <c r="BF33" s="32" t="e">
        <f t="shared" si="41"/>
        <v>#N/A</v>
      </c>
      <c r="BG33" s="32" t="e">
        <f t="shared" si="42"/>
        <v>#N/A</v>
      </c>
      <c r="BH33" s="32" t="e">
        <f t="shared" si="43"/>
        <v>#N/A</v>
      </c>
      <c r="BI33" s="32">
        <f t="shared" si="44"/>
        <v>0.19449895206722934</v>
      </c>
      <c r="BJ33" s="32">
        <f t="shared" si="45"/>
        <v>0.23391923779650037</v>
      </c>
      <c r="BK33" s="32">
        <f t="shared" si="46"/>
        <v>0.28325482512818373</v>
      </c>
      <c r="BL33" s="32">
        <f t="shared" si="47"/>
        <v>0.30348006971383595</v>
      </c>
      <c r="BM33" s="32">
        <f t="shared" si="48"/>
        <v>0.33195189890617571</v>
      </c>
      <c r="BN33" s="32">
        <f t="shared" si="49"/>
        <v>0.33673641579480257</v>
      </c>
    </row>
    <row r="34" spans="2:66">
      <c r="B34" s="15">
        <v>3</v>
      </c>
      <c r="C34" s="14">
        <v>410</v>
      </c>
      <c r="D34" s="14">
        <v>8370</v>
      </c>
      <c r="E34" s="14">
        <v>22640</v>
      </c>
      <c r="F34" s="14">
        <v>11470</v>
      </c>
      <c r="G34" s="14">
        <v>3790</v>
      </c>
      <c r="H34" s="14">
        <v>850</v>
      </c>
      <c r="I34" s="14">
        <v>230</v>
      </c>
      <c r="N34" s="15">
        <v>9</v>
      </c>
      <c r="O34" s="26" t="str">
        <f>IF(O14="","",PRODUCT(O$6:O14))</f>
        <v/>
      </c>
      <c r="P34" s="26" t="str">
        <f>IF(P14="","",PRODUCT(P$6:P14))</f>
        <v/>
      </c>
      <c r="Q34" s="26" t="str">
        <f>IF(Q14="","",PRODUCT(Q$6:Q14))</f>
        <v/>
      </c>
      <c r="R34" s="26" t="str">
        <f>IF(R14="","",PRODUCT(R$6:R14))</f>
        <v/>
      </c>
      <c r="S34" s="26">
        <f>IF(S14="","",PRODUCT(S$6:S14))</f>
        <v>0.14658037461796958</v>
      </c>
      <c r="T34" s="27">
        <f>PRODUCT(T$6:T14)</f>
        <v>0.18662720413522862</v>
      </c>
      <c r="U34" s="27">
        <f>PRODUCT(U$6:U14)</f>
        <v>0.20824197447574072</v>
      </c>
      <c r="V34" s="27">
        <f>PRODUCT(V$6:V14)</f>
        <v>0.23119777158774374</v>
      </c>
      <c r="W34" s="27">
        <f>PRODUCT(W$6:W14)</f>
        <v>0.2357408032399595</v>
      </c>
      <c r="X34" s="28"/>
      <c r="Y34" s="17">
        <v>9</v>
      </c>
      <c r="Z34" s="29" t="str">
        <f t="shared" ref="Z34:AI34" si="59">IF(Z15=0,"",Z16/Z15)</f>
        <v/>
      </c>
      <c r="AA34" s="29" t="str">
        <f t="shared" si="59"/>
        <v/>
      </c>
      <c r="AB34" s="29">
        <f t="shared" si="59"/>
        <v>0.52173913043478259</v>
      </c>
      <c r="AC34" s="29">
        <f t="shared" si="59"/>
        <v>0.44848484848484854</v>
      </c>
      <c r="AD34" s="29">
        <f t="shared" si="59"/>
        <v>0.44979919678714864</v>
      </c>
      <c r="AE34" s="29">
        <f t="shared" si="59"/>
        <v>0.55932203389830504</v>
      </c>
      <c r="AF34" s="29">
        <f t="shared" si="59"/>
        <v>0.63971409425954873</v>
      </c>
      <c r="AG34" s="29">
        <f t="shared" si="59"/>
        <v>0.65766738660907131</v>
      </c>
      <c r="AH34" s="29">
        <f t="shared" si="59"/>
        <v>0.66617690273288266</v>
      </c>
      <c r="AI34" s="29">
        <f t="shared" si="59"/>
        <v>0.670722977809592</v>
      </c>
      <c r="AJ34" s="30"/>
      <c r="AK34" s="17">
        <v>9</v>
      </c>
      <c r="AL34" s="32">
        <f>5*SUM($AL15:AL15)/$AS15</f>
        <v>0</v>
      </c>
      <c r="AM34" s="32">
        <f>5*SUM($AL15:AM15)/$AS15</f>
        <v>0</v>
      </c>
      <c r="AN34" s="32">
        <f>5*SUM($AL15:AN15)/$AS15</f>
        <v>9.8598338534233877E-3</v>
      </c>
      <c r="AO34" s="32">
        <f>5*SUM($AL15:AO15)/$AS15</f>
        <v>8.7561154125605778E-2</v>
      </c>
      <c r="AP34" s="32">
        <f>5*SUM($AL15:AP15)/$AS15</f>
        <v>0.46536019184301436</v>
      </c>
      <c r="AQ34" s="32">
        <f>5*SUM($AL15:AQ15)/$AS15</f>
        <v>0.8556474947825744</v>
      </c>
      <c r="AR34" s="30">
        <v>0.99999000000000005</v>
      </c>
      <c r="AU34" s="17">
        <v>9</v>
      </c>
      <c r="AV34" s="32"/>
      <c r="AW34" s="32" t="str">
        <f t="shared" si="39"/>
        <v/>
      </c>
      <c r="AX34" s="32" t="str">
        <f t="shared" si="39"/>
        <v/>
      </c>
      <c r="AY34" s="32" t="str">
        <f t="shared" si="39"/>
        <v/>
      </c>
      <c r="AZ34" s="32" t="str">
        <f t="shared" si="39"/>
        <v/>
      </c>
      <c r="BA34" s="32">
        <f t="shared" si="39"/>
        <v>0.61044084178180191</v>
      </c>
      <c r="BB34" s="32">
        <f t="shared" si="39"/>
        <v>0.63974097662559537</v>
      </c>
      <c r="BE34" s="15">
        <f t="shared" si="40"/>
        <v>9</v>
      </c>
      <c r="BF34" s="32" t="e">
        <f t="shared" si="41"/>
        <v>#N/A</v>
      </c>
      <c r="BG34" s="32" t="e">
        <f t="shared" si="42"/>
        <v>#N/A</v>
      </c>
      <c r="BH34" s="32" t="e">
        <f t="shared" si="43"/>
        <v>#N/A</v>
      </c>
      <c r="BI34" s="32" t="e">
        <f t="shared" si="44"/>
        <v>#N/A</v>
      </c>
      <c r="BJ34" s="32">
        <f t="shared" si="45"/>
        <v>0.14658037461796958</v>
      </c>
      <c r="BK34" s="32">
        <f t="shared" si="46"/>
        <v>0.18662720413522862</v>
      </c>
      <c r="BL34" s="32">
        <f t="shared" si="47"/>
        <v>0.20824197447574072</v>
      </c>
      <c r="BM34" s="32">
        <f t="shared" si="48"/>
        <v>0.23119777158774374</v>
      </c>
      <c r="BN34" s="32">
        <f t="shared" si="49"/>
        <v>0.2357408032399595</v>
      </c>
    </row>
    <row r="35" spans="2:66">
      <c r="B35" s="15">
        <v>4</v>
      </c>
      <c r="C35" s="14">
        <v>210</v>
      </c>
      <c r="D35" s="14">
        <v>2430</v>
      </c>
      <c r="E35" s="14">
        <v>14330</v>
      </c>
      <c r="F35" s="14">
        <v>14110</v>
      </c>
      <c r="G35" s="14">
        <v>5200</v>
      </c>
      <c r="H35" s="14">
        <v>1450</v>
      </c>
      <c r="I35" s="14">
        <v>300</v>
      </c>
      <c r="N35" s="15">
        <v>10</v>
      </c>
      <c r="O35" s="26" t="str">
        <f>IF(O15="","",PRODUCT(O$6:O15))</f>
        <v/>
      </c>
      <c r="P35" s="26" t="str">
        <f>IF(P15="","",PRODUCT(P$6:P15))</f>
        <v/>
      </c>
      <c r="Q35" s="26" t="str">
        <f>IF(Q15="","",PRODUCT(Q$6:Q15))</f>
        <v/>
      </c>
      <c r="R35" s="26" t="str">
        <f>IF(R15="","",PRODUCT(R$6:R15))</f>
        <v/>
      </c>
      <c r="S35" s="26">
        <f>IF(S15="","",PRODUCT(S$6:S15))</f>
        <v>8.9478647270485226E-2</v>
      </c>
      <c r="T35" s="27">
        <f>PRODUCT(T$6:T15)</f>
        <v>0.11938805285755968</v>
      </c>
      <c r="U35" s="27">
        <f>PRODUCT(U$6:U15)</f>
        <v>0.13695395513577333</v>
      </c>
      <c r="V35" s="27">
        <f>PRODUCT(V$6:V15)</f>
        <v>0.15401861539506759</v>
      </c>
      <c r="W35" s="27">
        <f>PRODUCT(W$6:W15)</f>
        <v>0.15811677354033074</v>
      </c>
      <c r="X35" s="28"/>
      <c r="Y35" s="17">
        <v>10</v>
      </c>
      <c r="Z35" s="29" t="str">
        <f t="shared" ref="Z35:AI35" si="60">IF(Z16=0,"",Z17/Z16)</f>
        <v/>
      </c>
      <c r="AA35" s="29" t="str">
        <f t="shared" si="60"/>
        <v/>
      </c>
      <c r="AB35" s="29">
        <f t="shared" si="60"/>
        <v>0.5</v>
      </c>
      <c r="AC35" s="29">
        <f t="shared" si="60"/>
        <v>0.40540540540540543</v>
      </c>
      <c r="AD35" s="29">
        <f t="shared" si="60"/>
        <v>0.38265306122448978</v>
      </c>
      <c r="AE35" s="29">
        <f t="shared" si="60"/>
        <v>0.48236462990561352</v>
      </c>
      <c r="AF35" s="29">
        <f t="shared" si="60"/>
        <v>0.55342178770949724</v>
      </c>
      <c r="AG35" s="29">
        <f t="shared" si="60"/>
        <v>0.55993431855500819</v>
      </c>
      <c r="AH35" s="29">
        <f t="shared" si="60"/>
        <v>0.56771063078958983</v>
      </c>
      <c r="AI35" s="29">
        <f t="shared" si="60"/>
        <v>0.58644610458911428</v>
      </c>
      <c r="AJ35" s="30"/>
      <c r="AK35" s="17">
        <v>10</v>
      </c>
      <c r="AL35" s="32">
        <f>5*SUM($AL16:AL16)/$AS16</f>
        <v>0</v>
      </c>
      <c r="AM35" s="32">
        <f>5*SUM($AL16:AM16)/$AS16</f>
        <v>0</v>
      </c>
      <c r="AN35" s="32">
        <f>5*SUM($AL16:AN16)/$AS16</f>
        <v>6.9834226064531182E-3</v>
      </c>
      <c r="AO35" s="32">
        <f>5*SUM($AL16:AO16)/$AS16</f>
        <v>6.5026566085954043E-2</v>
      </c>
      <c r="AP35" s="32">
        <f>5*SUM($AL16:AP16)/$AS16</f>
        <v>0.36390794768714241</v>
      </c>
      <c r="AQ35" s="32">
        <f>5*SUM($AL16:AQ16)/$AS16</f>
        <v>0.78662847831815097</v>
      </c>
      <c r="AR35" s="30">
        <v>0.99999000000000005</v>
      </c>
      <c r="AU35" s="17">
        <v>10</v>
      </c>
      <c r="AV35" s="32"/>
      <c r="AW35" s="32" t="str">
        <f t="shared" si="39"/>
        <v/>
      </c>
      <c r="AX35" s="32" t="str">
        <f t="shared" si="39"/>
        <v/>
      </c>
      <c r="AY35" s="32" t="str">
        <f t="shared" si="39"/>
        <v/>
      </c>
      <c r="AZ35" s="32" t="str">
        <f t="shared" si="39"/>
        <v/>
      </c>
      <c r="BA35" s="32">
        <f t="shared" si="39"/>
        <v>0.53262860490829556</v>
      </c>
      <c r="BB35" s="32">
        <f t="shared" si="39"/>
        <v>0.55344834462703396</v>
      </c>
    </row>
    <row r="36" spans="2:66">
      <c r="B36" s="15">
        <v>5</v>
      </c>
      <c r="C36" s="14">
        <v>100</v>
      </c>
      <c r="D36" s="14">
        <v>600</v>
      </c>
      <c r="E36" s="14">
        <v>6220</v>
      </c>
      <c r="F36" s="14">
        <v>12440</v>
      </c>
      <c r="G36" s="14">
        <v>6740</v>
      </c>
      <c r="H36" s="14">
        <v>1830</v>
      </c>
      <c r="I36" s="14">
        <v>480</v>
      </c>
      <c r="N36" s="15">
        <v>11</v>
      </c>
      <c r="O36" s="26" t="str">
        <f>IF(O16="","",PRODUCT(O$6:O16))</f>
        <v/>
      </c>
      <c r="P36" s="26" t="str">
        <f>IF(P16="","",PRODUCT(P$6:P16))</f>
        <v/>
      </c>
      <c r="Q36" s="26" t="str">
        <f>IF(Q16="","",PRODUCT(Q$6:Q16))</f>
        <v/>
      </c>
      <c r="R36" s="26" t="str">
        <f>IF(R16="","",PRODUCT(R$6:R16))</f>
        <v/>
      </c>
      <c r="S36" s="26">
        <f>IF(S16="","",PRODUCT(S$6:S16))</f>
        <v>4.7658887064760014E-2</v>
      </c>
      <c r="T36" s="27">
        <f>PRODUCT(T$6:T16)</f>
        <v>6.6071949643586633E-2</v>
      </c>
      <c r="U36" s="27">
        <f>PRODUCT(U$6:U16)</f>
        <v>7.6685219542362404E-2</v>
      </c>
      <c r="V36" s="27">
        <f>PRODUCT(V$6:V16)</f>
        <v>8.743800529927305E-2</v>
      </c>
      <c r="W36" s="27">
        <f>PRODUCT(W$6:W16)</f>
        <v>9.2726965912926104E-2</v>
      </c>
      <c r="X36" s="28"/>
      <c r="Y36" s="17">
        <v>11</v>
      </c>
      <c r="Z36" s="29" t="str">
        <f t="shared" ref="Z36:AI36" si="61">IF(Z17=0,"",Z18/Z17)</f>
        <v/>
      </c>
      <c r="AA36" s="29" t="str">
        <f t="shared" si="61"/>
        <v/>
      </c>
      <c r="AB36" s="29">
        <f t="shared" si="61"/>
        <v>0.5</v>
      </c>
      <c r="AC36" s="29">
        <f t="shared" si="61"/>
        <v>0.46666666666666662</v>
      </c>
      <c r="AD36" s="29">
        <f t="shared" si="61"/>
        <v>0.41333333333333333</v>
      </c>
      <c r="AE36" s="29">
        <f t="shared" si="61"/>
        <v>0.54376930998970141</v>
      </c>
      <c r="AF36" s="29">
        <f t="shared" si="61"/>
        <v>0.57917981072555202</v>
      </c>
      <c r="AG36" s="29">
        <f t="shared" si="61"/>
        <v>0.60630498533724342</v>
      </c>
      <c r="AH36" s="29">
        <f t="shared" si="61"/>
        <v>0.62315462315462322</v>
      </c>
      <c r="AI36" s="29">
        <f t="shared" si="61"/>
        <v>0.63876251137397633</v>
      </c>
      <c r="AJ36" s="30"/>
      <c r="AK36" s="17">
        <v>11</v>
      </c>
      <c r="AL36" s="32">
        <f>5*SUM($AL17:AL17)/$AS17</f>
        <v>0</v>
      </c>
      <c r="AM36" s="32">
        <f>5*SUM($AL17:AM17)/$AS17</f>
        <v>0</v>
      </c>
      <c r="AN36" s="32">
        <f>5*SUM($AL17:AN17)/$AS17</f>
        <v>9.4692669259706843E-3</v>
      </c>
      <c r="AO36" s="32">
        <f>5*SUM($AL17:AO17)/$AS17</f>
        <v>6.543683340039208E-2</v>
      </c>
      <c r="AP36" s="32">
        <f>5*SUM($AL17:AP17)/$AS17</f>
        <v>0.31034957638877919</v>
      </c>
      <c r="AQ36" s="32">
        <f>5*SUM($AL17:AQ17)/$AS17</f>
        <v>0.70464839751473396</v>
      </c>
      <c r="AR36" s="30">
        <v>0.99999000000000005</v>
      </c>
      <c r="AU36" s="17">
        <v>11</v>
      </c>
      <c r="AV36" s="32"/>
      <c r="AW36" s="32" t="str">
        <f t="shared" si="39"/>
        <v/>
      </c>
      <c r="AX36" s="32" t="str">
        <f t="shared" si="39"/>
        <v/>
      </c>
      <c r="AY36" s="32" t="str">
        <f t="shared" si="39"/>
        <v/>
      </c>
      <c r="AZ36" s="32" t="str">
        <f t="shared" si="39"/>
        <v/>
      </c>
      <c r="BA36" s="32">
        <f t="shared" si="39"/>
        <v>0.76110202949108319</v>
      </c>
      <c r="BB36" s="32">
        <f t="shared" si="39"/>
        <v>0.57935746304557156</v>
      </c>
    </row>
    <row r="37" spans="2:66">
      <c r="B37" s="15">
        <v>6</v>
      </c>
      <c r="C37" s="14">
        <v>0</v>
      </c>
      <c r="D37" s="14">
        <v>280</v>
      </c>
      <c r="E37" s="14">
        <v>2020</v>
      </c>
      <c r="F37" s="14">
        <v>8360</v>
      </c>
      <c r="G37" s="14">
        <v>8120</v>
      </c>
      <c r="H37" s="14">
        <v>2870</v>
      </c>
      <c r="I37" s="14">
        <v>560</v>
      </c>
      <c r="N37" s="44" t="s">
        <v>56</v>
      </c>
      <c r="O37" s="26" t="str">
        <f>IF(O17="","",PRODUCT(O$6:O17))</f>
        <v/>
      </c>
      <c r="P37" s="26" t="str">
        <f>IF(P17="","",PRODUCT(P$6:P17))</f>
        <v/>
      </c>
      <c r="Q37" s="26" t="str">
        <f>IF(Q17="","",PRODUCT(Q$6:Q17))</f>
        <v/>
      </c>
      <c r="R37" s="26" t="str">
        <f>IF(R17="","",PRODUCT(R$6:R17))</f>
        <v/>
      </c>
      <c r="S37" s="26">
        <f>IF(S17="","",PRODUCT(S$6:S17))</f>
        <v>3.6273275668275179E-2</v>
      </c>
      <c r="T37" s="27">
        <f>PRODUCT(T$6:T17)</f>
        <v>3.8267539288840711E-2</v>
      </c>
      <c r="U37" s="27">
        <f>PRODUCT(U$6:U17)</f>
        <v>4.6494630910215329E-2</v>
      </c>
      <c r="V37" s="27">
        <f>PRODUCT(V$6:V17)</f>
        <v>5.4487397241660449E-2</v>
      </c>
      <c r="W37" s="27">
        <f>PRODUCT(W$6:W17)</f>
        <v>5.9230509618629773E-2</v>
      </c>
      <c r="X37" s="28"/>
      <c r="Y37" s="17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30"/>
      <c r="AK37" s="43" t="s">
        <v>56</v>
      </c>
      <c r="AL37" s="32">
        <f>5*SUM($AL18:AL18)/$AS18</f>
        <v>0</v>
      </c>
      <c r="AM37" s="32">
        <f>5*SUM($AL18:AM18)/$AS18</f>
        <v>0</v>
      </c>
      <c r="AN37" s="32">
        <f>5*SUM($AL18:AN18)/$AS18</f>
        <v>6.5229770276271611E-3</v>
      </c>
      <c r="AO37" s="32">
        <f>5*SUM($AL18:AO18)/$AS18</f>
        <v>3.1823833928819815E-2</v>
      </c>
      <c r="AP37" s="32">
        <f>5*SUM($AL18:AP18)/$AS18</f>
        <v>0.17241551583829698</v>
      </c>
      <c r="AQ37" s="32">
        <f>5*SUM($AL18:AQ18)/$AS18</f>
        <v>0.62007853108150368</v>
      </c>
      <c r="AR37" s="30">
        <v>0.99999000000000005</v>
      </c>
      <c r="AU37" s="17">
        <v>12</v>
      </c>
      <c r="AV37" s="32"/>
      <c r="AW37" s="32" t="str">
        <f t="shared" si="39"/>
        <v/>
      </c>
      <c r="AX37" s="32" t="str">
        <f t="shared" si="39"/>
        <v/>
      </c>
      <c r="AY37" s="32" t="str">
        <f t="shared" si="39"/>
        <v/>
      </c>
      <c r="AZ37" s="32" t="str">
        <f t="shared" si="39"/>
        <v/>
      </c>
      <c r="BA37" s="32" t="str">
        <f t="shared" si="39"/>
        <v/>
      </c>
      <c r="BB37" s="32" t="str">
        <f t="shared" si="39"/>
        <v/>
      </c>
    </row>
    <row r="38" spans="2:66">
      <c r="B38" s="15">
        <v>7</v>
      </c>
      <c r="C38" s="14">
        <v>0</v>
      </c>
      <c r="D38" s="14">
        <v>90</v>
      </c>
      <c r="E38" s="14">
        <v>750</v>
      </c>
      <c r="F38" s="14">
        <v>4430</v>
      </c>
      <c r="G38" s="14">
        <v>7220</v>
      </c>
      <c r="H38" s="14">
        <v>3240</v>
      </c>
      <c r="I38" s="14">
        <v>840</v>
      </c>
      <c r="N38" s="39" t="s">
        <v>22</v>
      </c>
      <c r="O38" s="36"/>
      <c r="P38" s="36"/>
      <c r="Q38" s="36">
        <f t="shared" ref="Q38:W38" si="62">SUM(Q26:Q37)</f>
        <v>3.4876062621362816</v>
      </c>
      <c r="R38" s="36">
        <f t="shared" si="62"/>
        <v>4.7663571581361079</v>
      </c>
      <c r="S38" s="36">
        <f t="shared" si="62"/>
        <v>5.2858521558040481</v>
      </c>
      <c r="T38" s="36">
        <f t="shared" si="62"/>
        <v>5.5371211805410816</v>
      </c>
      <c r="U38" s="36">
        <f t="shared" si="62"/>
        <v>5.7228312812728399</v>
      </c>
      <c r="V38" s="36">
        <f t="shared" si="62"/>
        <v>5.935049935457573</v>
      </c>
      <c r="W38" s="36">
        <f t="shared" si="62"/>
        <v>5.9229665879176521</v>
      </c>
      <c r="X38" s="28"/>
      <c r="Y38" s="17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30"/>
      <c r="AK38" s="17"/>
      <c r="AL38" s="32"/>
      <c r="AM38" s="32"/>
      <c r="AN38" s="32"/>
      <c r="AO38" s="32"/>
      <c r="AP38" s="32"/>
      <c r="AQ38" s="32"/>
      <c r="AR38" s="30"/>
      <c r="AU38" s="17"/>
      <c r="AV38" s="32"/>
      <c r="AW38" s="32"/>
      <c r="AX38" s="32"/>
      <c r="AY38" s="32"/>
      <c r="AZ38" s="32"/>
      <c r="BA38" s="32"/>
      <c r="BB38" s="32" t="str">
        <f>IF(OR(BB19="",BB20=""),"",BB20/BB19)</f>
        <v/>
      </c>
    </row>
    <row r="39" spans="2:66">
      <c r="B39" s="15">
        <v>8</v>
      </c>
      <c r="C39" s="14">
        <v>0</v>
      </c>
      <c r="D39" s="14">
        <v>90</v>
      </c>
      <c r="E39" s="14">
        <v>360</v>
      </c>
      <c r="F39" s="14">
        <v>2100</v>
      </c>
      <c r="G39" s="14">
        <v>4930</v>
      </c>
      <c r="H39" s="14">
        <v>3020</v>
      </c>
      <c r="I39" s="14">
        <v>750</v>
      </c>
      <c r="O39" s="45"/>
      <c r="P39" s="45"/>
      <c r="Q39" s="45"/>
      <c r="R39" s="45"/>
      <c r="S39" s="45"/>
      <c r="T39" s="46"/>
      <c r="U39" s="46"/>
      <c r="V39" s="46"/>
      <c r="W39" s="46"/>
      <c r="X39" s="28"/>
      <c r="Y39" s="17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30"/>
      <c r="AK39" s="17"/>
      <c r="AL39" s="32"/>
      <c r="AM39" s="32"/>
      <c r="AN39" s="32"/>
      <c r="AO39" s="32"/>
      <c r="AP39" s="32"/>
      <c r="AQ39" s="32"/>
      <c r="AR39" s="30"/>
      <c r="AU39" s="17"/>
      <c r="AV39" s="32"/>
      <c r="AW39" s="32"/>
      <c r="AX39" s="32"/>
      <c r="AY39" s="32"/>
      <c r="AZ39" s="32"/>
      <c r="BA39" s="32"/>
      <c r="BB39" s="32"/>
    </row>
    <row r="40" spans="2:66">
      <c r="B40" s="15">
        <v>9</v>
      </c>
      <c r="C40" s="14">
        <v>0</v>
      </c>
      <c r="D40" s="14">
        <v>0</v>
      </c>
      <c r="E40" s="14">
        <v>90</v>
      </c>
      <c r="F40" s="14">
        <v>640</v>
      </c>
      <c r="G40" s="14">
        <v>2800</v>
      </c>
      <c r="H40" s="14">
        <v>2310</v>
      </c>
      <c r="I40" s="14">
        <v>690</v>
      </c>
      <c r="N40" s="17" t="s">
        <v>49</v>
      </c>
      <c r="O40" s="45"/>
      <c r="P40" s="45"/>
      <c r="Q40" s="45"/>
      <c r="R40" s="45"/>
      <c r="S40" s="45"/>
      <c r="T40" s="46"/>
      <c r="U40" s="46"/>
      <c r="V40" s="46"/>
      <c r="W40" s="46"/>
      <c r="X40" s="28"/>
      <c r="Y40" s="17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30"/>
      <c r="AK40" s="17" t="s">
        <v>44</v>
      </c>
      <c r="AU40" s="17"/>
      <c r="AV40" s="32"/>
      <c r="AW40" s="32"/>
      <c r="AX40" s="32"/>
      <c r="AY40" s="32"/>
      <c r="AZ40" s="32"/>
      <c r="BA40" s="32"/>
      <c r="BB40" s="32"/>
    </row>
    <row r="41" spans="2:66">
      <c r="B41" s="15">
        <v>10</v>
      </c>
      <c r="C41" s="14">
        <v>0</v>
      </c>
      <c r="D41" s="14">
        <v>0</v>
      </c>
      <c r="E41" s="14">
        <v>40</v>
      </c>
      <c r="F41" s="14">
        <v>300</v>
      </c>
      <c r="G41" s="14">
        <v>1390</v>
      </c>
      <c r="H41" s="14">
        <v>1570</v>
      </c>
      <c r="I41" s="14">
        <v>640</v>
      </c>
      <c r="N41" s="17" t="s">
        <v>50</v>
      </c>
      <c r="O41" s="45"/>
      <c r="P41" s="45"/>
      <c r="Q41" s="45"/>
      <c r="R41" s="45"/>
      <c r="S41" s="45"/>
      <c r="T41" s="46"/>
      <c r="U41" s="46"/>
      <c r="V41" s="46"/>
      <c r="W41" s="46"/>
      <c r="Y41" s="17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30"/>
      <c r="AL41" s="17" t="s">
        <v>13</v>
      </c>
      <c r="AU41" s="17"/>
      <c r="AV41" s="32"/>
      <c r="AW41" s="32"/>
      <c r="AX41" s="32"/>
      <c r="AY41" s="32"/>
      <c r="AZ41" s="32"/>
      <c r="BA41" s="32"/>
      <c r="BB41" s="32"/>
    </row>
    <row r="42" spans="2:66">
      <c r="B42" s="15">
        <v>11</v>
      </c>
      <c r="C42" s="14">
        <v>0</v>
      </c>
      <c r="D42" s="14">
        <v>0</v>
      </c>
      <c r="E42" s="14">
        <v>30</v>
      </c>
      <c r="F42" s="14">
        <v>160</v>
      </c>
      <c r="G42" s="14">
        <v>630</v>
      </c>
      <c r="H42" s="14">
        <v>810</v>
      </c>
      <c r="I42" s="14">
        <v>490</v>
      </c>
      <c r="O42" s="45"/>
      <c r="P42" s="45"/>
      <c r="Q42" s="45"/>
      <c r="R42" s="45"/>
      <c r="S42" s="45"/>
      <c r="T42" s="46"/>
      <c r="U42" s="46"/>
      <c r="V42" s="46"/>
      <c r="W42" s="46"/>
      <c r="Y42" s="17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K42" s="22" t="s">
        <v>41</v>
      </c>
      <c r="AL42" s="22"/>
      <c r="AM42" s="22">
        <f>AL24+3</f>
        <v>22.5</v>
      </c>
      <c r="AN42" s="22">
        <f>AM24+3</f>
        <v>27.5</v>
      </c>
      <c r="AO42" s="22">
        <f>AN24+3</f>
        <v>32.5</v>
      </c>
      <c r="AP42" s="22">
        <f>AO24+3</f>
        <v>37.5</v>
      </c>
      <c r="AQ42" s="22">
        <f>AP24+3</f>
        <v>42.5</v>
      </c>
      <c r="AR42" s="22">
        <v>47.5</v>
      </c>
      <c r="AS42" s="22"/>
    </row>
    <row r="43" spans="2:66">
      <c r="B43" s="15">
        <v>12</v>
      </c>
      <c r="C43" s="14">
        <v>0</v>
      </c>
      <c r="D43" s="14">
        <v>0</v>
      </c>
      <c r="E43" s="14">
        <v>10</v>
      </c>
      <c r="F43" s="14">
        <v>40</v>
      </c>
      <c r="G43" s="14">
        <v>200</v>
      </c>
      <c r="H43" s="14">
        <v>480</v>
      </c>
      <c r="I43" s="14">
        <v>320</v>
      </c>
      <c r="Y43" s="17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17">
        <v>0</v>
      </c>
    </row>
    <row r="44" spans="2:66">
      <c r="B44" s="15">
        <v>13</v>
      </c>
      <c r="C44" s="14">
        <v>0</v>
      </c>
      <c r="D44" s="14">
        <v>0</v>
      </c>
      <c r="E44" s="14">
        <v>10</v>
      </c>
      <c r="F44" s="14">
        <v>20</v>
      </c>
      <c r="G44" s="14">
        <v>80</v>
      </c>
      <c r="H44" s="14">
        <v>250</v>
      </c>
      <c r="I44" s="14">
        <v>140</v>
      </c>
      <c r="AK44" s="17">
        <v>1</v>
      </c>
      <c r="AL44" s="32"/>
      <c r="AM44" s="32">
        <f t="shared" ref="AM44:AR55" si="63">IF(OR(AL26=0,AM26=0),"",EXP(-EXP(-(0.4*(-LN(-LN(AL26)))+0.6*(-LN(-LN(AM26)))))))</f>
        <v>0.48968061910593558</v>
      </c>
      <c r="AN44" s="32">
        <f t="shared" si="63"/>
        <v>0.8326259709403836</v>
      </c>
      <c r="AO44" s="32">
        <f t="shared" si="63"/>
        <v>0.94090715867958374</v>
      </c>
      <c r="AP44" s="32">
        <f t="shared" si="63"/>
        <v>0.97692359741175816</v>
      </c>
      <c r="AQ44" s="32">
        <f t="shared" si="63"/>
        <v>0.99044657409430126</v>
      </c>
      <c r="AR44" s="32">
        <f t="shared" si="63"/>
        <v>0.99986420790502917</v>
      </c>
    </row>
    <row r="45" spans="2:66">
      <c r="B45" s="15">
        <v>14</v>
      </c>
      <c r="C45" s="14"/>
      <c r="D45" s="14">
        <v>0</v>
      </c>
      <c r="E45" s="14">
        <v>0</v>
      </c>
      <c r="F45" s="14">
        <v>10</v>
      </c>
      <c r="G45" s="14">
        <v>60</v>
      </c>
      <c r="H45" s="14">
        <v>100</v>
      </c>
      <c r="I45" s="14">
        <v>70</v>
      </c>
      <c r="AK45" s="17">
        <v>2</v>
      </c>
      <c r="AL45" s="32"/>
      <c r="AM45" s="32">
        <f t="shared" si="63"/>
        <v>0.21346495180395078</v>
      </c>
      <c r="AN45" s="32">
        <f t="shared" si="63"/>
        <v>0.66517243326566455</v>
      </c>
      <c r="AO45" s="32">
        <f t="shared" si="63"/>
        <v>0.89149092638261618</v>
      </c>
      <c r="AP45" s="32">
        <f t="shared" si="63"/>
        <v>0.96336903258147344</v>
      </c>
      <c r="AQ45" s="32">
        <f t="shared" si="63"/>
        <v>0.99062821981277627</v>
      </c>
      <c r="AR45" s="32">
        <f t="shared" si="63"/>
        <v>0.99988033201453863</v>
      </c>
    </row>
    <row r="46" spans="2:66">
      <c r="B46" s="15">
        <v>15</v>
      </c>
      <c r="C46" s="14"/>
      <c r="D46" s="14"/>
      <c r="E46" s="14">
        <v>0</v>
      </c>
      <c r="F46" s="14">
        <v>0</v>
      </c>
      <c r="G46" s="14">
        <v>0</v>
      </c>
      <c r="H46" s="14">
        <v>50</v>
      </c>
      <c r="I46" s="14">
        <v>30</v>
      </c>
      <c r="AK46" s="17">
        <v>3</v>
      </c>
      <c r="AL46" s="32"/>
      <c r="AM46" s="32">
        <f t="shared" si="63"/>
        <v>7.3914575143722447E-2</v>
      </c>
      <c r="AN46" s="32">
        <f t="shared" si="63"/>
        <v>0.4655496491754233</v>
      </c>
      <c r="AO46" s="32">
        <f t="shared" si="63"/>
        <v>0.80440952738701155</v>
      </c>
      <c r="AP46" s="32">
        <f t="shared" si="63"/>
        <v>0.94284466727369032</v>
      </c>
      <c r="AQ46" s="32">
        <f t="shared" si="63"/>
        <v>0.98524775791575525</v>
      </c>
      <c r="AR46" s="32">
        <f t="shared" si="63"/>
        <v>0.99985145920762464</v>
      </c>
    </row>
    <row r="47" spans="2:66">
      <c r="B47" s="15">
        <v>16</v>
      </c>
      <c r="C47" s="14"/>
      <c r="D47" s="14"/>
      <c r="E47" s="14"/>
      <c r="F47" s="14">
        <v>0</v>
      </c>
      <c r="G47" s="14">
        <v>10</v>
      </c>
      <c r="H47" s="14">
        <v>10</v>
      </c>
      <c r="I47" s="14">
        <v>30</v>
      </c>
      <c r="O47" s="30"/>
      <c r="P47" s="30"/>
      <c r="Q47" s="30"/>
      <c r="R47" s="30"/>
      <c r="AK47" s="17">
        <v>4</v>
      </c>
      <c r="AL47" s="32"/>
      <c r="AM47" s="32">
        <f t="shared" si="63"/>
        <v>2.7474130017022005E-2</v>
      </c>
      <c r="AN47" s="32">
        <f t="shared" si="63"/>
        <v>0.2525855309508333</v>
      </c>
      <c r="AO47" s="32">
        <f t="shared" si="63"/>
        <v>0.66237201798438894</v>
      </c>
      <c r="AP47" s="32">
        <f t="shared" si="63"/>
        <v>0.89157955143685119</v>
      </c>
      <c r="AQ47" s="32">
        <f t="shared" si="63"/>
        <v>0.97421763540467665</v>
      </c>
      <c r="AR47" s="32">
        <f t="shared" si="63"/>
        <v>0.99982037408026569</v>
      </c>
    </row>
    <row r="48" spans="2:66">
      <c r="B48" s="15">
        <v>17</v>
      </c>
      <c r="C48" s="14"/>
      <c r="D48" s="14"/>
      <c r="E48" s="14"/>
      <c r="F48" s="14"/>
      <c r="G48" s="14">
        <v>0</v>
      </c>
      <c r="H48" s="14">
        <v>0</v>
      </c>
      <c r="I48" s="14">
        <v>10</v>
      </c>
      <c r="O48" s="30"/>
      <c r="P48" s="30"/>
      <c r="Q48" s="30"/>
      <c r="R48" s="30"/>
      <c r="AK48" s="17">
        <v>5</v>
      </c>
      <c r="AL48" s="32"/>
      <c r="AM48" s="32">
        <f t="shared" si="63"/>
        <v>1.0247926801216629E-2</v>
      </c>
      <c r="AN48" s="32">
        <f t="shared" si="63"/>
        <v>0.11035391303793524</v>
      </c>
      <c r="AO48" s="32">
        <f t="shared" si="63"/>
        <v>0.47508881264190622</v>
      </c>
      <c r="AP48" s="32">
        <f t="shared" si="63"/>
        <v>0.81394165888771342</v>
      </c>
      <c r="AQ48" s="32">
        <f t="shared" si="63"/>
        <v>0.95063232852276525</v>
      </c>
      <c r="AR48" s="32">
        <f t="shared" si="63"/>
        <v>0.9997596530991899</v>
      </c>
    </row>
    <row r="49" spans="2:44">
      <c r="B49" s="44" t="s">
        <v>57</v>
      </c>
      <c r="C49" s="14"/>
      <c r="D49" s="14"/>
      <c r="E49" s="14"/>
      <c r="F49" s="14">
        <v>0</v>
      </c>
      <c r="G49" s="14">
        <v>0</v>
      </c>
      <c r="H49" s="14">
        <v>0</v>
      </c>
      <c r="I49" s="14">
        <v>10</v>
      </c>
      <c r="O49" s="30"/>
      <c r="P49" s="30"/>
      <c r="Q49" s="30"/>
      <c r="R49" s="30"/>
      <c r="AK49" s="17">
        <v>6</v>
      </c>
      <c r="AL49" s="32"/>
      <c r="AM49" s="32" t="str">
        <f t="shared" si="63"/>
        <v/>
      </c>
      <c r="AN49" s="32">
        <f t="shared" si="63"/>
        <v>4.5158975982915024E-2</v>
      </c>
      <c r="AO49" s="32">
        <f t="shared" si="63"/>
        <v>0.27382469916976387</v>
      </c>
      <c r="AP49" s="32">
        <f t="shared" si="63"/>
        <v>0.68108683972707862</v>
      </c>
      <c r="AQ49" s="32">
        <f t="shared" si="63"/>
        <v>0.92280752955753043</v>
      </c>
      <c r="AR49" s="32">
        <f t="shared" si="63"/>
        <v>0.999723412012399</v>
      </c>
    </row>
    <row r="50" spans="2:44">
      <c r="B50" s="35" t="s">
        <v>17</v>
      </c>
      <c r="C50" s="36">
        <f t="shared" ref="C50:I50" si="64">SUM(C32:C49)/SUM(C6:C24)</f>
        <v>2.3914523337378282E-2</v>
      </c>
      <c r="D50" s="36">
        <f t="shared" si="64"/>
        <v>0.13955214331413948</v>
      </c>
      <c r="E50" s="36">
        <f t="shared" si="64"/>
        <v>0.17314996725605764</v>
      </c>
      <c r="F50" s="36">
        <f t="shared" si="64"/>
        <v>0.15743764666037691</v>
      </c>
      <c r="G50" s="36">
        <f t="shared" si="64"/>
        <v>0.11888694717031859</v>
      </c>
      <c r="H50" s="36">
        <f t="shared" si="64"/>
        <v>6.6960678696471862E-2</v>
      </c>
      <c r="I50" s="36">
        <f t="shared" si="64"/>
        <v>2.4719663178957022E-2</v>
      </c>
      <c r="J50" s="36">
        <f>5*SUM(C50:I50)</f>
        <v>3.5231078480684985</v>
      </c>
      <c r="K50" s="38"/>
      <c r="O50" s="30"/>
      <c r="P50" s="30"/>
      <c r="Q50" s="30"/>
      <c r="R50" s="30"/>
      <c r="AK50" s="17">
        <v>7</v>
      </c>
      <c r="AL50" s="32"/>
      <c r="AM50" s="32" t="str">
        <f t="shared" si="63"/>
        <v/>
      </c>
      <c r="AN50" s="32">
        <f t="shared" si="63"/>
        <v>1.9709076251768983E-2</v>
      </c>
      <c r="AO50" s="32">
        <f t="shared" si="63"/>
        <v>0.1539460394688619</v>
      </c>
      <c r="AP50" s="32">
        <f t="shared" si="63"/>
        <v>0.54098364019112011</v>
      </c>
      <c r="AQ50" s="32">
        <f t="shared" si="63"/>
        <v>0.86399737609005711</v>
      </c>
      <c r="AR50" s="32">
        <f t="shared" si="63"/>
        <v>0.99963877746742935</v>
      </c>
    </row>
    <row r="51" spans="2:44">
      <c r="O51" s="30"/>
      <c r="P51" s="30"/>
      <c r="Q51" s="30"/>
      <c r="R51" s="30"/>
      <c r="AK51" s="17">
        <v>8</v>
      </c>
      <c r="AL51" s="32"/>
      <c r="AM51" s="32" t="str">
        <f t="shared" si="63"/>
        <v/>
      </c>
      <c r="AN51" s="32">
        <f t="shared" si="63"/>
        <v>1.8300658781698051E-2</v>
      </c>
      <c r="AO51" s="32">
        <f t="shared" si="63"/>
        <v>0.10605487680560456</v>
      </c>
      <c r="AP51" s="32">
        <f t="shared" si="63"/>
        <v>0.43446228903271805</v>
      </c>
      <c r="AQ51" s="32">
        <f t="shared" si="63"/>
        <v>0.82316841792078488</v>
      </c>
      <c r="AR51" s="32">
        <f t="shared" si="63"/>
        <v>0.99960089912509109</v>
      </c>
    </row>
    <row r="52" spans="2:44">
      <c r="O52" s="30"/>
      <c r="P52" s="30"/>
      <c r="Q52" s="30"/>
      <c r="R52" s="30"/>
      <c r="AK52" s="17">
        <v>9</v>
      </c>
      <c r="AL52" s="32"/>
      <c r="AM52" s="32" t="str">
        <f t="shared" si="63"/>
        <v/>
      </c>
      <c r="AN52" s="32" t="str">
        <f t="shared" si="63"/>
        <v/>
      </c>
      <c r="AO52" s="32">
        <f t="shared" si="63"/>
        <v>4.3019107483701753E-2</v>
      </c>
      <c r="AP52" s="32">
        <f t="shared" si="63"/>
        <v>0.29651848053134799</v>
      </c>
      <c r="AQ52" s="32">
        <f t="shared" si="63"/>
        <v>0.74486920775732235</v>
      </c>
      <c r="AR52" s="32">
        <f t="shared" si="63"/>
        <v>0.99952462873170689</v>
      </c>
    </row>
    <row r="53" spans="2:44">
      <c r="O53" s="30"/>
      <c r="P53" s="30"/>
      <c r="Q53" s="30"/>
      <c r="R53" s="30"/>
      <c r="AK53" s="17">
        <v>10</v>
      </c>
      <c r="AL53" s="32"/>
      <c r="AM53" s="32" t="str">
        <f t="shared" si="63"/>
        <v/>
      </c>
      <c r="AN53" s="32" t="str">
        <f t="shared" si="63"/>
        <v/>
      </c>
      <c r="AO53" s="32">
        <f t="shared" si="63"/>
        <v>3.1119341818835852E-2</v>
      </c>
      <c r="AP53" s="32">
        <f t="shared" si="63"/>
        <v>0.22207121581101424</v>
      </c>
      <c r="AQ53" s="32">
        <f t="shared" si="63"/>
        <v>0.65273710963282727</v>
      </c>
      <c r="AR53" s="32">
        <f t="shared" si="63"/>
        <v>0.99943511175319999</v>
      </c>
    </row>
    <row r="54" spans="2:44">
      <c r="O54" s="30"/>
      <c r="P54" s="30"/>
      <c r="Q54" s="30"/>
      <c r="R54" s="30"/>
      <c r="AK54" s="17">
        <v>11</v>
      </c>
      <c r="AL54" s="32"/>
      <c r="AM54" s="32" t="str">
        <f t="shared" si="63"/>
        <v/>
      </c>
      <c r="AN54" s="32" t="str">
        <f t="shared" si="63"/>
        <v/>
      </c>
      <c r="AO54" s="32">
        <f t="shared" si="63"/>
        <v>3.4098843731609707E-2</v>
      </c>
      <c r="AP54" s="32">
        <f t="shared" si="63"/>
        <v>0.19373605723966225</v>
      </c>
      <c r="AQ54" s="32">
        <f t="shared" si="63"/>
        <v>0.56708950929087698</v>
      </c>
      <c r="AR54" s="32">
        <f t="shared" si="63"/>
        <v>0.99934307802798361</v>
      </c>
    </row>
    <row r="55" spans="2:44">
      <c r="O55" s="30"/>
      <c r="P55" s="30"/>
      <c r="Q55" s="30"/>
      <c r="R55" s="30"/>
      <c r="AK55" s="43" t="s">
        <v>56</v>
      </c>
      <c r="AL55" s="32"/>
      <c r="AM55" s="32" t="str">
        <f t="shared" si="63"/>
        <v/>
      </c>
      <c r="AN55" s="32" t="str">
        <f t="shared" si="63"/>
        <v/>
      </c>
      <c r="AO55" s="32">
        <f t="shared" si="63"/>
        <v>1.8121325935923756E-2</v>
      </c>
      <c r="AP55" s="32">
        <f t="shared" si="63"/>
        <v>0.10011837479320812</v>
      </c>
      <c r="AQ55" s="32">
        <f t="shared" si="63"/>
        <v>0.44725047565810933</v>
      </c>
      <c r="AR55" s="32">
        <f t="shared" si="63"/>
        <v>0.99925599161488032</v>
      </c>
    </row>
    <row r="58" spans="2:44">
      <c r="AK58" s="17" t="s">
        <v>45</v>
      </c>
      <c r="AL58" s="17" t="s">
        <v>46</v>
      </c>
    </row>
    <row r="59" spans="2:44">
      <c r="AK59" s="22" t="s">
        <v>41</v>
      </c>
      <c r="AL59" s="40"/>
      <c r="AM59" s="22">
        <f t="shared" ref="AM59:AR59" si="65">AM42</f>
        <v>22.5</v>
      </c>
      <c r="AN59" s="22">
        <f t="shared" si="65"/>
        <v>27.5</v>
      </c>
      <c r="AO59" s="22">
        <f t="shared" si="65"/>
        <v>32.5</v>
      </c>
      <c r="AP59" s="22">
        <f t="shared" si="65"/>
        <v>37.5</v>
      </c>
      <c r="AQ59" s="22">
        <f t="shared" si="65"/>
        <v>42.5</v>
      </c>
      <c r="AR59" s="22">
        <f t="shared" si="65"/>
        <v>47.5</v>
      </c>
    </row>
    <row r="60" spans="2:44">
      <c r="AK60" s="17">
        <v>0</v>
      </c>
    </row>
    <row r="61" spans="2:44">
      <c r="AK61" s="17">
        <v>1</v>
      </c>
      <c r="AL61" s="32"/>
      <c r="AM61" s="32">
        <f t="shared" ref="AM61:AR72" si="66">IF(OR(AM44="",AM44&lt;0.3),"",$AS7*(1-AM44))</f>
        <v>0.29838139887315202</v>
      </c>
      <c r="AN61" s="32">
        <f t="shared" si="66"/>
        <v>9.7862826291935573E-2</v>
      </c>
      <c r="AO61" s="32">
        <f t="shared" si="66"/>
        <v>3.4551312994783583E-2</v>
      </c>
      <c r="AP61" s="32">
        <f t="shared" si="66"/>
        <v>1.3492666637853949E-2</v>
      </c>
      <c r="AQ61" s="32">
        <f t="shared" si="66"/>
        <v>5.5858442624289427E-3</v>
      </c>
      <c r="AR61" s="32">
        <f t="shared" si="66"/>
        <v>7.9397014438932037E-5</v>
      </c>
    </row>
    <row r="62" spans="2:44">
      <c r="AK62" s="17">
        <v>2</v>
      </c>
      <c r="AL62" s="32"/>
      <c r="AM62" s="32" t="str">
        <f t="shared" si="66"/>
        <v/>
      </c>
      <c r="AN62" s="32">
        <f t="shared" si="66"/>
        <v>0.21180640766469269</v>
      </c>
      <c r="AO62" s="32">
        <f t="shared" si="66"/>
        <v>6.8641053979158304E-2</v>
      </c>
      <c r="AP62" s="32">
        <f t="shared" si="66"/>
        <v>2.3172147066243595E-2</v>
      </c>
      <c r="AQ62" s="32">
        <f t="shared" si="66"/>
        <v>5.928433892822136E-3</v>
      </c>
      <c r="AR62" s="32">
        <f t="shared" si="66"/>
        <v>7.5699997942983222E-5</v>
      </c>
    </row>
    <row r="63" spans="2:44">
      <c r="AK63" s="17">
        <v>3</v>
      </c>
      <c r="AL63" s="32"/>
      <c r="AM63" s="32" t="str">
        <f t="shared" si="66"/>
        <v/>
      </c>
      <c r="AN63" s="32">
        <f t="shared" si="66"/>
        <v>0.3025150169980409</v>
      </c>
      <c r="AO63" s="32">
        <f t="shared" si="66"/>
        <v>0.11071010629122814</v>
      </c>
      <c r="AP63" s="32">
        <f t="shared" si="66"/>
        <v>3.2351642064696651E-2</v>
      </c>
      <c r="AQ63" s="32">
        <f t="shared" si="66"/>
        <v>8.3502139309837159E-3</v>
      </c>
      <c r="AR63" s="32">
        <f t="shared" si="66"/>
        <v>8.4078568310425795E-5</v>
      </c>
    </row>
    <row r="64" spans="2:44">
      <c r="AK64" s="17">
        <v>4</v>
      </c>
      <c r="AL64" s="32"/>
      <c r="AM64" s="32" t="str">
        <f t="shared" si="66"/>
        <v/>
      </c>
      <c r="AN64" s="32" t="str">
        <f t="shared" si="66"/>
        <v/>
      </c>
      <c r="AO64" s="32">
        <f t="shared" si="66"/>
        <v>0.15540589433708552</v>
      </c>
      <c r="AP64" s="32">
        <f t="shared" si="66"/>
        <v>4.9904562627765416E-2</v>
      </c>
      <c r="AQ64" s="32">
        <f t="shared" si="66"/>
        <v>1.1867296674112082E-2</v>
      </c>
      <c r="AR64" s="32">
        <f t="shared" si="66"/>
        <v>8.2679541357269789E-5</v>
      </c>
    </row>
    <row r="65" spans="37:44">
      <c r="AK65" s="17">
        <v>5</v>
      </c>
      <c r="AL65" s="32"/>
      <c r="AM65" s="32" t="str">
        <f t="shared" si="66"/>
        <v/>
      </c>
      <c r="AN65" s="32" t="str">
        <f t="shared" si="66"/>
        <v/>
      </c>
      <c r="AO65" s="32">
        <f t="shared" si="66"/>
        <v>0.18801751618049317</v>
      </c>
      <c r="AP65" s="32">
        <f t="shared" si="66"/>
        <v>6.6644087615397349E-2</v>
      </c>
      <c r="AQ65" s="32">
        <f t="shared" si="66"/>
        <v>1.7682966555696775E-2</v>
      </c>
      <c r="AR65" s="32">
        <f t="shared" si="66"/>
        <v>8.6089663166514591E-5</v>
      </c>
    </row>
    <row r="66" spans="37:44">
      <c r="AK66" s="17">
        <v>6</v>
      </c>
      <c r="AL66" s="32"/>
      <c r="AM66" s="32" t="str">
        <f t="shared" si="66"/>
        <v/>
      </c>
      <c r="AN66" s="32" t="str">
        <f t="shared" si="66"/>
        <v/>
      </c>
      <c r="AO66" s="32" t="str">
        <f t="shared" si="66"/>
        <v/>
      </c>
      <c r="AP66" s="32">
        <f t="shared" si="66"/>
        <v>9.4362247979889013E-2</v>
      </c>
      <c r="AQ66" s="32">
        <f t="shared" si="66"/>
        <v>2.2840246015056187E-2</v>
      </c>
      <c r="AR66" s="32">
        <f t="shared" si="66"/>
        <v>8.183878097701606E-5</v>
      </c>
    </row>
    <row r="67" spans="37:44">
      <c r="AK67" s="17">
        <v>7</v>
      </c>
      <c r="AL67" s="32"/>
      <c r="AM67" s="32" t="str">
        <f t="shared" si="66"/>
        <v/>
      </c>
      <c r="AN67" s="32" t="str">
        <f t="shared" si="66"/>
        <v/>
      </c>
      <c r="AO67" s="32" t="str">
        <f t="shared" si="66"/>
        <v/>
      </c>
      <c r="AP67" s="32">
        <f t="shared" si="66"/>
        <v>0.10650270313228133</v>
      </c>
      <c r="AQ67" s="32">
        <f t="shared" si="66"/>
        <v>3.1555840592529007E-2</v>
      </c>
      <c r="AR67" s="32">
        <f t="shared" si="66"/>
        <v>8.3812211327458587E-5</v>
      </c>
    </row>
    <row r="68" spans="37:44">
      <c r="AK68" s="17">
        <v>8</v>
      </c>
      <c r="AL68" s="32"/>
      <c r="AM68" s="32" t="str">
        <f t="shared" si="66"/>
        <v/>
      </c>
      <c r="AN68" s="32" t="str">
        <f t="shared" si="66"/>
        <v/>
      </c>
      <c r="AO68" s="32" t="str">
        <f t="shared" si="66"/>
        <v/>
      </c>
      <c r="AP68" s="32">
        <f t="shared" si="66"/>
        <v>9.2307797342131875E-2</v>
      </c>
      <c r="AQ68" s="32">
        <f t="shared" si="66"/>
        <v>2.8862679757179058E-2</v>
      </c>
      <c r="AR68" s="32">
        <f t="shared" si="66"/>
        <v>6.514176148775052E-5</v>
      </c>
    </row>
    <row r="69" spans="37:44">
      <c r="AK69" s="17">
        <v>9</v>
      </c>
      <c r="AL69" s="32"/>
      <c r="AM69" s="32" t="str">
        <f t="shared" si="66"/>
        <v/>
      </c>
      <c r="AN69" s="32" t="str">
        <f t="shared" si="66"/>
        <v/>
      </c>
      <c r="AO69" s="32" t="str">
        <f t="shared" si="66"/>
        <v/>
      </c>
      <c r="AP69" s="32" t="str">
        <f t="shared" si="66"/>
        <v/>
      </c>
      <c r="AQ69" s="32">
        <f t="shared" si="66"/>
        <v>2.5418241571915169E-2</v>
      </c>
      <c r="AR69" s="32">
        <f t="shared" si="66"/>
        <v>4.7360421012328089E-5</v>
      </c>
    </row>
    <row r="70" spans="37:44">
      <c r="AK70" s="17">
        <v>10</v>
      </c>
      <c r="AL70" s="32"/>
      <c r="AM70" s="32" t="str">
        <f t="shared" si="66"/>
        <v/>
      </c>
      <c r="AN70" s="32" t="str">
        <f t="shared" si="66"/>
        <v/>
      </c>
      <c r="AO70" s="32" t="str">
        <f t="shared" si="66"/>
        <v/>
      </c>
      <c r="AP70" s="32" t="str">
        <f t="shared" si="66"/>
        <v/>
      </c>
      <c r="AQ70" s="32">
        <f t="shared" si="66"/>
        <v>2.1709996583709035E-2</v>
      </c>
      <c r="AR70" s="32">
        <f t="shared" si="66"/>
        <v>3.5315382807643999E-5</v>
      </c>
    </row>
    <row r="71" spans="37:44">
      <c r="AK71" s="17">
        <v>11</v>
      </c>
      <c r="AL71" s="32"/>
      <c r="AM71" s="32" t="str">
        <f t="shared" si="66"/>
        <v/>
      </c>
      <c r="AN71" s="32" t="str">
        <f t="shared" si="66"/>
        <v/>
      </c>
      <c r="AO71" s="32" t="str">
        <f t="shared" si="66"/>
        <v/>
      </c>
      <c r="AP71" s="32" t="str">
        <f t="shared" si="66"/>
        <v/>
      </c>
      <c r="AQ71" s="32">
        <f t="shared" si="66"/>
        <v>1.4969686957030414E-2</v>
      </c>
      <c r="AR71" s="32">
        <f t="shared" si="66"/>
        <v>2.2715818829366143E-5</v>
      </c>
    </row>
    <row r="72" spans="37:44">
      <c r="AK72" s="43" t="s">
        <v>56</v>
      </c>
      <c r="AL72" s="32"/>
      <c r="AM72" s="32" t="str">
        <f t="shared" si="66"/>
        <v/>
      </c>
      <c r="AN72" s="32" t="str">
        <f t="shared" si="66"/>
        <v/>
      </c>
      <c r="AO72" s="32" t="str">
        <f t="shared" si="66"/>
        <v/>
      </c>
      <c r="AP72" s="32" t="str">
        <f t="shared" si="66"/>
        <v/>
      </c>
      <c r="AQ72" s="32">
        <f t="shared" si="66"/>
        <v>1.8497891881579787E-2</v>
      </c>
      <c r="AR72" s="32">
        <f t="shared" si="66"/>
        <v>2.4898414310384856E-5</v>
      </c>
    </row>
    <row r="88" spans="37:43">
      <c r="AK88" s="17"/>
      <c r="AL88" s="32"/>
      <c r="AM88" s="32"/>
      <c r="AN88" s="32"/>
      <c r="AO88" s="32"/>
      <c r="AP88" s="32"/>
      <c r="AQ88" s="32"/>
    </row>
    <row r="89" spans="37:43">
      <c r="AK89" s="17"/>
      <c r="AL89" s="32"/>
      <c r="AM89" s="32"/>
      <c r="AN89" s="32"/>
      <c r="AO89" s="32"/>
      <c r="AP89" s="32"/>
      <c r="AQ89" s="32"/>
    </row>
    <row r="90" spans="37:43">
      <c r="AK90" s="17"/>
      <c r="AL90" s="32"/>
      <c r="AM90" s="32"/>
      <c r="AN90" s="32"/>
      <c r="AO90" s="32"/>
      <c r="AP90" s="32"/>
      <c r="AQ90" s="32"/>
    </row>
    <row r="91" spans="37:43">
      <c r="AK91" s="17"/>
      <c r="AL91" s="32"/>
      <c r="AM91" s="32"/>
      <c r="AN91" s="32"/>
      <c r="AO91" s="32"/>
      <c r="AP91" s="32"/>
      <c r="AQ91" s="32"/>
    </row>
    <row r="92" spans="37:43">
      <c r="AK92" s="17"/>
      <c r="AL92" s="32"/>
      <c r="AM92" s="32"/>
      <c r="AN92" s="32"/>
      <c r="AO92" s="32"/>
      <c r="AP92" s="32"/>
      <c r="AQ92" s="32"/>
    </row>
    <row r="93" spans="37:43">
      <c r="AK93" s="17"/>
    </row>
  </sheetData>
  <sheetProtection sheet="1" objects="1" scenarios="1"/>
  <mergeCells count="2">
    <mergeCell ref="O4:S4"/>
    <mergeCell ref="T4:W4"/>
  </mergeCells>
  <conditionalFormatting sqref="Z7:AI21">
    <cfRule type="cellIs" dxfId="12" priority="14" operator="greaterThan">
      <formula>0</formula>
    </cfRule>
  </conditionalFormatting>
  <conditionalFormatting sqref="Z26:AI42">
    <cfRule type="cellIs" dxfId="11" priority="13" operator="greaterThan">
      <formula>0</formula>
    </cfRule>
  </conditionalFormatting>
  <conditionalFormatting sqref="AL8:AR18 AL20:AR21">
    <cfRule type="cellIs" dxfId="10" priority="12" operator="greaterThan">
      <formula>0</formula>
    </cfRule>
  </conditionalFormatting>
  <conditionalFormatting sqref="AW25:BA41">
    <cfRule type="expression" dxfId="9" priority="17">
      <formula>AM44&lt;0.5</formula>
    </cfRule>
  </conditionalFormatting>
  <conditionalFormatting sqref="O26:S37">
    <cfRule type="expression" dxfId="8" priority="18">
      <formula>AM44&lt;0.5</formula>
    </cfRule>
  </conditionalFormatting>
  <conditionalFormatting sqref="AM61:AQ72">
    <cfRule type="expression" dxfId="7" priority="22">
      <formula>AM44&lt;0.5</formula>
    </cfRule>
  </conditionalFormatting>
  <conditionalFormatting sqref="O39:S42">
    <cfRule type="expression" dxfId="6" priority="23">
      <formula>#REF!&lt;0.5</formula>
    </cfRule>
  </conditionalFormatting>
  <conditionalFormatting sqref="O18:S21">
    <cfRule type="expression" dxfId="5" priority="24">
      <formula>#REF!&lt;0.5</formula>
    </cfRule>
  </conditionalFormatting>
  <conditionalFormatting sqref="AM88:AQ92">
    <cfRule type="expression" dxfId="4" priority="25">
      <formula>#REF!&lt;0.5</formula>
    </cfRule>
  </conditionalFormatting>
  <conditionalFormatting sqref="AR61:AR72">
    <cfRule type="expression" dxfId="3" priority="3">
      <formula>AR44&lt;0.5</formula>
    </cfRule>
  </conditionalFormatting>
  <conditionalFormatting sqref="AW7:BB21">
    <cfRule type="expression" dxfId="2" priority="26">
      <formula>AM44&lt;0.3</formula>
    </cfRule>
    <cfRule type="expression" dxfId="1" priority="27">
      <formula>AND(AM44&lt;0.5,AM44&gt;0.3)</formula>
    </cfRule>
  </conditionalFormatting>
  <conditionalFormatting sqref="O6:S17">
    <cfRule type="expression" dxfId="0" priority="30">
      <formula>AM44&lt;0.5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5"/>
  <sheetViews>
    <sheetView showGridLines="0" showRowColHeaders="0" zoomScale="90" zoomScaleNormal="90" workbookViewId="0">
      <selection activeCell="L1" sqref="L1"/>
    </sheetView>
  </sheetViews>
  <sheetFormatPr defaultRowHeight="15"/>
  <sheetData>
    <row r="1" spans="1:1">
      <c r="A1" s="1" t="str">
        <f>"(Projected) PPRs by parity and age group, "&amp;Method!A1</f>
        <v>(Projected) PPRs by parity and age group, Cambodia 2008</v>
      </c>
    </row>
    <row r="35" spans="1:1">
      <c r="A35" s="1" t="str">
        <f>"Cumulated (projected) parity progression ratios by parity and age group, "&amp;Method!A1</f>
        <v>Cumulated (projected) parity progression ratios by parity and age group, Cambodia 2008</v>
      </c>
    </row>
  </sheetData>
  <sheetProtection sheet="1" objects="1" scenarios="1" selectLockedCells="1" selectUn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Method</vt:lpstr>
      <vt:lpstr>Graphs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Moultrie</dc:creator>
  <cp:lastModifiedBy>Accounting</cp:lastModifiedBy>
  <dcterms:created xsi:type="dcterms:W3CDTF">2011-07-15T11:10:16Z</dcterms:created>
  <dcterms:modified xsi:type="dcterms:W3CDTF">2013-10-22T07:16:32Z</dcterms:modified>
</cp:coreProperties>
</file>