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50" windowHeight="9015"/>
  </bookViews>
  <sheets>
    <sheet name="Introduction" sheetId="2" r:id="rId1"/>
    <sheet name="Méthode" sheetId="3" r:id="rId2"/>
    <sheet name="Coefficients" sheetId="1" r:id="rId3"/>
    <sheet name="Tables-types" sheetId="4" r:id="rId4"/>
  </sheets>
  <definedNames>
    <definedName name="Coeffs_111">Coefficients!#REF!</definedName>
    <definedName name="Coeffs_112">Coefficients!#REF!</definedName>
    <definedName name="Coeffs_113">Coefficients!#REF!</definedName>
    <definedName name="Coeffs_121">Coefficients!#REF!</definedName>
    <definedName name="Coeffs_122">Coefficients!#REF!</definedName>
    <definedName name="Coeffs_123">Coefficients!#REF!</definedName>
    <definedName name="Coeffs_131">Coefficients!#REF!</definedName>
    <definedName name="Coeffs_132">Coefficients!#REF!</definedName>
    <definedName name="Coeffs_133">Coefficients!#REF!</definedName>
    <definedName name="Coeffs_141">Coefficients!#REF!</definedName>
    <definedName name="Coeffs_142">Coefficients!#REF!</definedName>
    <definedName name="Coeffs_143">Coefficients!#REF!</definedName>
    <definedName name="Coeffs_211">Coefficients!#REF!</definedName>
    <definedName name="Coeffs_221">Coefficients!#REF!</definedName>
    <definedName name="Coeffs_231">Coefficients!#REF!</definedName>
    <definedName name="Coeffs_241">Coefficients!#REF!</definedName>
    <definedName name="Coeffs_251">Coefficients!#REF!</definedName>
    <definedName name="Family">Coefficients!$B$9:$B$10</definedName>
    <definedName name="FamSelect">Coefficients!$C$8</definedName>
    <definedName name="Pattern">Coefficients!$C$12</definedName>
    <definedName name="Princeton">Coefficients!$B$13:$B$16</definedName>
    <definedName name="Sex">Coefficients!$B$24:$B$26</definedName>
    <definedName name="TypeSelect">Coefficients!#REF!</definedName>
    <definedName name="UN">Coefficients!$B$17:$B$21</definedName>
    <definedName name="Variant">Coefficients!#REF!</definedName>
  </definedNames>
  <calcPr calcId="145621" iterate="1" iterateCount="1"/>
</workbook>
</file>

<file path=xl/calcChain.xml><?xml version="1.0" encoding="utf-8"?>
<calcChain xmlns="http://schemas.openxmlformats.org/spreadsheetml/2006/main">
  <c r="A5" i="1" l="1"/>
  <c r="A1" i="3"/>
  <c r="C7" i="3" l="1"/>
  <c r="C6" i="1" l="1"/>
  <c r="C23" i="1" l="1"/>
  <c r="C8" i="1" l="1"/>
  <c r="C12" i="1" l="1"/>
  <c r="C19" i="2" s="1"/>
  <c r="F15" i="1" l="1"/>
  <c r="F13" i="1"/>
  <c r="F9" i="1"/>
  <c r="C6" i="3" s="1"/>
  <c r="F12" i="1"/>
  <c r="F11" i="1"/>
  <c r="F14" i="1"/>
  <c r="F10" i="1"/>
  <c r="F8" i="1"/>
  <c r="F5" i="3" l="1"/>
  <c r="F7" i="3"/>
  <c r="F6" i="3"/>
</calcChain>
</file>

<file path=xl/sharedStrings.xml><?xml version="1.0" encoding="utf-8"?>
<sst xmlns="http://schemas.openxmlformats.org/spreadsheetml/2006/main" count="90" uniqueCount="58">
  <si>
    <t>Princeton</t>
  </si>
  <si>
    <t>x</t>
  </si>
  <si>
    <t>Malawi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</si>
  <si>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</si>
  <si>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logit l(x)</t>
  </si>
  <si>
    <t>Alpha</t>
  </si>
  <si>
    <t xml:space="preserve">Cette méthode est présentée dans: </t>
  </si>
  <si>
    <t>Définir les paramètres d'entrée</t>
  </si>
  <si>
    <t xml:space="preserve">Préciser la longueur de l'intervalle entre naissances </t>
  </si>
  <si>
    <t>Résultats</t>
  </si>
  <si>
    <r>
      <t xml:space="preserve">Les estimations de la mortalité infantile, </t>
    </r>
    <r>
      <rPr>
        <i/>
        <sz val="12"/>
        <rFont val="Arial"/>
        <family val="2"/>
      </rPr>
      <t>q(</t>
    </r>
    <r>
      <rPr>
        <sz val="12"/>
        <rFont val="Arial"/>
        <family val="2"/>
      </rPr>
      <t xml:space="preserve">1), et de la mortalité avant 5 ans, </t>
    </r>
    <r>
      <rPr>
        <i/>
        <sz val="12"/>
        <rFont val="Arial"/>
        <family val="2"/>
      </rPr>
      <t>q</t>
    </r>
    <r>
      <rPr>
        <sz val="12"/>
        <rFont val="Arial"/>
        <family val="2"/>
      </rPr>
      <t xml:space="preserve">(5), figurent dans les cellules </t>
    </r>
    <r>
      <rPr>
        <b/>
        <sz val="12"/>
        <rFont val="Arial"/>
        <family val="2"/>
      </rPr>
      <t>F5:F7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>.</t>
    </r>
  </si>
  <si>
    <r>
      <t xml:space="preserve">La date à laquelle se réfèrent ces estimations figure dans la cellule </t>
    </r>
    <r>
      <rPr>
        <b/>
        <sz val="12"/>
        <rFont val="Arial"/>
        <family val="2"/>
      </rPr>
      <t>C7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 xml:space="preserve"> Méthode</t>
    </r>
    <r>
      <rPr>
        <sz val="12"/>
        <rFont val="Arial"/>
        <family val="2"/>
      </rPr>
      <t>.</t>
    </r>
  </si>
  <si>
    <t>Pays</t>
  </si>
  <si>
    <t>Longueur de l'intervalle entre naissances</t>
  </si>
  <si>
    <t>Schéma de mortalité</t>
  </si>
  <si>
    <t>Sexe</t>
  </si>
  <si>
    <t>Famille de tables-types de mortalité</t>
  </si>
  <si>
    <t>Date de l'estimation</t>
  </si>
  <si>
    <t>Mortalité (per 1000)</t>
  </si>
  <si>
    <t>Famille de tables-types</t>
  </si>
  <si>
    <t>Nord</t>
  </si>
  <si>
    <t>Sud</t>
  </si>
  <si>
    <t>Est</t>
  </si>
  <si>
    <t>Ouest</t>
  </si>
  <si>
    <t>Amérique latine</t>
  </si>
  <si>
    <t>Chili</t>
  </si>
  <si>
    <t>Asie du Sud</t>
  </si>
  <si>
    <t>Extrême orient</t>
  </si>
  <si>
    <t>Général</t>
  </si>
  <si>
    <t>Homme</t>
  </si>
  <si>
    <t>Femme</t>
  </si>
  <si>
    <t>Sexes réunis</t>
  </si>
  <si>
    <t>Table de mortalité choisie</t>
  </si>
  <si>
    <t>Tables-types</t>
  </si>
  <si>
    <t>logits avec e0 = 60</t>
  </si>
  <si>
    <t>Princeton Nord</t>
  </si>
  <si>
    <t>Hommes</t>
  </si>
  <si>
    <t>Femmes</t>
  </si>
  <si>
    <t>2 sexes</t>
  </si>
  <si>
    <t>Princeton Sud</t>
  </si>
  <si>
    <t>Princeton Est</t>
  </si>
  <si>
    <t>Princeton Ouest</t>
  </si>
  <si>
    <t>NU Amérique latine</t>
  </si>
  <si>
    <t>NU Chili</t>
  </si>
  <si>
    <t>NU Asie du Sud</t>
  </si>
  <si>
    <t>NU Extrême orient</t>
  </si>
  <si>
    <t>NU Général</t>
  </si>
  <si>
    <r>
      <t xml:space="preserve">Entrer la proportion de derniers nés décédés dans la cellule </t>
    </r>
    <r>
      <rPr>
        <b/>
        <sz val="12"/>
        <rFont val="Arial"/>
        <family val="2"/>
      </rPr>
      <t>C5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 xml:space="preserve">. </t>
    </r>
  </si>
  <si>
    <t>Proportion observée de derniers nés décédés</t>
  </si>
  <si>
    <t>Saisir le nom du pays et la référence des données dans l'encadré vert à droite de la cellule</t>
  </si>
  <si>
    <t xml:space="preserve">Enregistrer la date de l'enquête dans l'encadré vert à droite de la cellule </t>
  </si>
  <si>
    <t xml:space="preserve">Définir les paramètres de mortalité pour la méthode dans l'encadré vert à droite de la cellule </t>
  </si>
  <si>
    <t>Estimation de la mortalité des jeunes enfants à partir de la technique de la naissance précédente</t>
  </si>
  <si>
    <t>Cette feuille de calcul estime la mortalité des jeunes enfants à partir des données des établissements de santé et de la technique de la naissance précédente</t>
  </si>
  <si>
    <t>Date de la collecte</t>
  </si>
  <si>
    <t>http://demographicestimation.iussp.org/fr/content/estimation-de-la-mortalité-des-jeunes-enfants-à-partir-des-données-des-établissements-de-santé : la technique de la naissance précédente</t>
  </si>
  <si>
    <t>Date de l'enquête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</si>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</sst>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00"/>
    <numFmt numFmtId="166" formatCode="0.0"/>
    <numFmt numFmtId="167" formatCode="General_)"/>
    <numFmt numFmtId="168" formatCode="0_)"/>
    <numFmt numFmtId="169" formatCode="0.000_)"/>
    <numFmt numFmtId="170" formatCode="0.00000_)"/>
    <numFmt numFmtId="171" formatCode="0.00000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ourier"/>
      <family val="3"/>
    </font>
    <font>
      <b/>
      <sz val="11"/>
      <name val="Arial Narrow"/>
      <family val="2"/>
    </font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167" fontId="2" fillId="0" borderId="0"/>
    <xf numFmtId="168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Border="1"/>
    <xf numFmtId="0" fontId="7" fillId="0" borderId="0" xfId="4" applyFont="1" applyProtection="1"/>
    <xf numFmtId="0" fontId="7" fillId="0" borderId="0" xfId="4" applyFont="1" applyAlignment="1" applyProtection="1">
      <alignment wrapText="1"/>
    </xf>
    <xf numFmtId="0" fontId="6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vertical="top" wrapText="1"/>
    </xf>
    <xf numFmtId="0" fontId="7" fillId="0" borderId="0" xfId="4" applyFont="1" applyAlignment="1" applyProtection="1">
      <alignment vertical="top"/>
    </xf>
    <xf numFmtId="0" fontId="9" fillId="0" borderId="0" xfId="0" applyFont="1"/>
    <xf numFmtId="0" fontId="7" fillId="0" borderId="12" xfId="4" applyFont="1" applyBorder="1" applyAlignment="1" applyProtection="1">
      <alignment horizontal="right"/>
    </xf>
    <xf numFmtId="0" fontId="7" fillId="0" borderId="11" xfId="4" applyFont="1" applyBorder="1" applyAlignment="1" applyProtection="1">
      <alignment horizontal="right"/>
    </xf>
    <xf numFmtId="0" fontId="9" fillId="0" borderId="13" xfId="4" applyFont="1" applyBorder="1" applyAlignment="1" applyProtection="1">
      <alignment horizontal="right"/>
    </xf>
    <xf numFmtId="0" fontId="7" fillId="0" borderId="0" xfId="4" applyFont="1" applyFill="1" applyAlignment="1" applyProtection="1">
      <alignment horizontal="left"/>
    </xf>
    <xf numFmtId="0" fontId="7" fillId="0" borderId="19" xfId="4" applyFont="1" applyBorder="1" applyAlignment="1" applyProtection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Protection="1">
      <protection locked="0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Alignment="1">
      <alignment horizontal="right" vertical="center"/>
    </xf>
    <xf numFmtId="0" fontId="15" fillId="0" borderId="0" xfId="0" applyFont="1"/>
    <xf numFmtId="0" fontId="7" fillId="0" borderId="0" xfId="4" applyFont="1" applyAlignment="1" applyProtection="1">
      <alignment horizontal="right" vertical="top"/>
    </xf>
    <xf numFmtId="0" fontId="16" fillId="0" borderId="6" xfId="0" applyFont="1" applyBorder="1" applyAlignment="1">
      <alignment horizontal="center"/>
    </xf>
    <xf numFmtId="166" fontId="13" fillId="0" borderId="0" xfId="0" applyNumberFormat="1" applyFont="1"/>
    <xf numFmtId="0" fontId="16" fillId="0" borderId="6" xfId="0" applyFont="1" applyBorder="1" applyAlignment="1">
      <alignment horizontal="right"/>
    </xf>
    <xf numFmtId="168" fontId="5" fillId="5" borderId="0" xfId="3" applyFont="1" applyFill="1" applyAlignment="1" applyProtection="1"/>
    <xf numFmtId="168" fontId="5" fillId="5" borderId="22" xfId="3" applyFont="1" applyFill="1" applyBorder="1" applyAlignment="1" applyProtection="1"/>
    <xf numFmtId="168" fontId="5" fillId="5" borderId="23" xfId="3" applyFont="1" applyFill="1" applyBorder="1" applyAlignment="1" applyProtection="1"/>
    <xf numFmtId="168" fontId="5" fillId="5" borderId="8" xfId="3" applyFont="1" applyFill="1" applyBorder="1" applyAlignment="1" applyProtection="1"/>
    <xf numFmtId="169" fontId="5" fillId="5" borderId="0" xfId="3" applyNumberFormat="1" applyFont="1" applyFill="1" applyAlignment="1" applyProtection="1"/>
    <xf numFmtId="1" fontId="13" fillId="0" borderId="3" xfId="0" applyNumberFormat="1" applyFont="1" applyBorder="1"/>
    <xf numFmtId="1" fontId="13" fillId="0" borderId="0" xfId="0" applyNumberFormat="1" applyFont="1" applyBorder="1"/>
    <xf numFmtId="1" fontId="13" fillId="0" borderId="4" xfId="0" applyNumberFormat="1" applyFont="1" applyBorder="1"/>
    <xf numFmtId="168" fontId="5" fillId="0" borderId="1" xfId="3" applyFont="1" applyFill="1" applyBorder="1" applyAlignment="1" applyProtection="1"/>
    <xf numFmtId="168" fontId="5" fillId="0" borderId="3" xfId="3" applyFont="1" applyFill="1" applyBorder="1" applyAlignment="1" applyProtection="1"/>
    <xf numFmtId="168" fontId="5" fillId="0" borderId="5" xfId="3" applyFont="1" applyFill="1" applyBorder="1" applyAlignment="1" applyProtection="1"/>
    <xf numFmtId="164" fontId="14" fillId="2" borderId="0" xfId="1" applyNumberFormat="1" applyFont="1" applyProtection="1">
      <protection locked="0"/>
    </xf>
    <xf numFmtId="171" fontId="13" fillId="0" borderId="3" xfId="0" applyNumberFormat="1" applyFont="1" applyBorder="1"/>
    <xf numFmtId="171" fontId="13" fillId="0" borderId="0" xfId="0" applyNumberFormat="1" applyFont="1" applyBorder="1"/>
    <xf numFmtId="171" fontId="13" fillId="0" borderId="4" xfId="0" applyNumberFormat="1" applyFont="1" applyBorder="1"/>
    <xf numFmtId="171" fontId="13" fillId="0" borderId="5" xfId="0" applyNumberFormat="1" applyFont="1" applyBorder="1"/>
    <xf numFmtId="171" fontId="13" fillId="0" borderId="6" xfId="0" applyNumberFormat="1" applyFont="1" applyBorder="1"/>
    <xf numFmtId="171" fontId="13" fillId="0" borderId="7" xfId="0" applyNumberFormat="1" applyFont="1" applyBorder="1"/>
    <xf numFmtId="0" fontId="13" fillId="0" borderId="2" xfId="0" applyFont="1" applyBorder="1"/>
    <xf numFmtId="170" fontId="5" fillId="0" borderId="4" xfId="3" applyNumberFormat="1" applyFont="1" applyFill="1" applyBorder="1" applyAlignment="1" applyProtection="1"/>
    <xf numFmtId="170" fontId="5" fillId="0" borderId="7" xfId="3" applyNumberFormat="1" applyFont="1" applyFill="1" applyBorder="1" applyAlignment="1" applyProtection="1"/>
    <xf numFmtId="14" fontId="13" fillId="0" borderId="0" xfId="0" applyNumberFormat="1" applyFont="1"/>
    <xf numFmtId="164" fontId="14" fillId="0" borderId="0" xfId="1" applyNumberFormat="1" applyFont="1" applyFill="1" applyProtection="1">
      <protection locked="0"/>
    </xf>
    <xf numFmtId="0" fontId="20" fillId="0" borderId="0" xfId="0" applyFont="1"/>
    <xf numFmtId="0" fontId="15" fillId="0" borderId="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165" fontId="11" fillId="2" borderId="14" xfId="1" applyNumberFormat="1" applyFont="1" applyBorder="1" applyAlignment="1" applyProtection="1">
      <alignment horizontal="center"/>
      <protection locked="0"/>
    </xf>
    <xf numFmtId="165" fontId="11" fillId="2" borderId="16" xfId="1" applyNumberFormat="1" applyFont="1" applyBorder="1" applyAlignment="1" applyProtection="1">
      <alignment horizontal="center"/>
      <protection locked="0"/>
    </xf>
    <xf numFmtId="0" fontId="12" fillId="3" borderId="0" xfId="1" applyFont="1" applyFill="1" applyBorder="1" applyAlignment="1" applyProtection="1">
      <alignment horizontal="center"/>
    </xf>
    <xf numFmtId="0" fontId="12" fillId="3" borderId="17" xfId="1" applyFont="1" applyFill="1" applyBorder="1" applyAlignment="1" applyProtection="1">
      <alignment horizontal="center"/>
    </xf>
    <xf numFmtId="14" fontId="12" fillId="2" borderId="15" xfId="1" applyNumberFormat="1" applyFont="1" applyBorder="1" applyAlignment="1" applyProtection="1">
      <alignment horizontal="center"/>
      <protection locked="0"/>
    </xf>
    <xf numFmtId="14" fontId="12" fillId="2" borderId="18" xfId="1" applyNumberFormat="1" applyFont="1" applyBorder="1" applyAlignment="1" applyProtection="1">
      <alignment horizontal="center"/>
      <protection locked="0"/>
    </xf>
    <xf numFmtId="0" fontId="12" fillId="2" borderId="20" xfId="1" applyNumberFormat="1" applyFont="1" applyBorder="1" applyAlignment="1" applyProtection="1">
      <alignment horizontal="right"/>
      <protection locked="0"/>
    </xf>
    <xf numFmtId="0" fontId="12" fillId="2" borderId="21" xfId="1" applyNumberFormat="1" applyFont="1" applyBorder="1" applyAlignment="1" applyProtection="1">
      <alignment horizontal="right"/>
      <protection locked="0"/>
    </xf>
    <xf numFmtId="165" fontId="12" fillId="2" borderId="14" xfId="1" applyNumberFormat="1" applyFont="1" applyBorder="1" applyAlignment="1" applyProtection="1">
      <alignment horizontal="right"/>
      <protection locked="0"/>
    </xf>
    <xf numFmtId="165" fontId="12" fillId="2" borderId="16" xfId="1" applyNumberFormat="1" applyFont="1" applyBorder="1" applyAlignment="1" applyProtection="1">
      <alignment horizontal="right"/>
      <protection locked="0"/>
    </xf>
    <xf numFmtId="0" fontId="6" fillId="4" borderId="9" xfId="4" applyFont="1" applyFill="1" applyBorder="1" applyAlignment="1" applyProtection="1">
      <alignment horizontal="center" wrapText="1"/>
    </xf>
    <xf numFmtId="0" fontId="6" fillId="4" borderId="10" xfId="4" applyFont="1" applyFill="1" applyBorder="1" applyAlignment="1" applyProtection="1">
      <alignment horizontal="center" wrapText="1"/>
    </xf>
    <xf numFmtId="0" fontId="7" fillId="0" borderId="0" xfId="4" applyFont="1" applyAlignment="1" applyProtection="1">
      <alignment horizontal="left" vertical="top" wrapText="1"/>
    </xf>
    <xf numFmtId="165" fontId="12" fillId="2" borderId="0" xfId="1" applyNumberFormat="1" applyFont="1" applyBorder="1" applyAlignment="1" applyProtection="1">
      <alignment horizontal="right"/>
      <protection locked="0"/>
    </xf>
    <xf numFmtId="165" fontId="12" fillId="2" borderId="17" xfId="1" applyNumberFormat="1" applyFont="1" applyBorder="1" applyAlignment="1" applyProtection="1">
      <alignment horizontal="right"/>
      <protection locked="0"/>
    </xf>
    <xf numFmtId="0" fontId="12" fillId="2" borderId="15" xfId="1" applyFont="1" applyBorder="1" applyAlignment="1" applyProtection="1">
      <alignment horizontal="right"/>
      <protection locked="0"/>
    </xf>
    <xf numFmtId="0" fontId="12" fillId="2" borderId="18" xfId="1" applyFont="1" applyBorder="1" applyAlignment="1" applyProtection="1">
      <alignment horizontal="right"/>
      <protection locked="0"/>
    </xf>
    <xf numFmtId="167" fontId="19" fillId="0" borderId="11" xfId="5" applyNumberFormat="1" applyFont="1" applyFill="1" applyBorder="1" applyAlignment="1" applyProtection="1">
      <alignment horizontal="left" wrapText="1"/>
      <protection locked="0"/>
    </xf>
    <xf numFmtId="167" fontId="19" fillId="0" borderId="0" xfId="5" applyNumberFormat="1" applyFont="1" applyFill="1" applyBorder="1" applyAlignment="1" applyProtection="1">
      <alignment horizontal="left" wrapText="1"/>
      <protection locked="0"/>
    </xf>
    <xf numFmtId="168" fontId="3" fillId="5" borderId="0" xfId="3" applyFont="1" applyFill="1" applyAlignment="1" applyProtection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6">
    <cellStyle name="Good" xfId="1" builtinId="26"/>
    <cellStyle name="Hyperlink" xfId="5" builtinId="8"/>
    <cellStyle name="Normal" xfId="0" builtinId="0"/>
    <cellStyle name="Normal 2" xfId="3"/>
    <cellStyle name="Normal 3" xfId="2"/>
    <cellStyle name="Normal 3 2 2" xfId="4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mographicestimation.iussp.org/fr/content/estimation-de-la-mortalit&#233;-des-jeunes-enfants-&#224;-partir-des-donn&#233;es-des-&#233;tablissements-de-san" TargetMode="External"/><Relationship Id="rId1" Type="http://schemas.openxmlformats.org/officeDocument/2006/relationships/hyperlink" Target="http://demographicestimation.iussp.org/content/indirect-estimation-child-mortalit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workbookViewId="0">
      <selection activeCell="A2" sqref="A2"/>
    </sheetView>
  </sheetViews>
  <sheetFormatPr defaultColWidth="8.85546875" defaultRowHeight="15.75" x14ac:dyDescent="0.25"/>
  <cols>
    <col min="1" max="1" width="4" customWidth="1"/>
    <col min="2" max="2" width="94.28515625" customWidth="1"/>
    <col min="3" max="3" width="40.7109375" style="8" customWidth="1"/>
    <col min="4" max="5" width="8.42578125" style="8" customWidth="1"/>
    <col min="6" max="6" width="8.85546875" style="8" customWidth="1"/>
  </cols>
  <sheetData>
    <row r="1" spans="1:6" ht="33.75" customHeight="1" x14ac:dyDescent="0.25">
      <c r="A1" s="67" t="s">
        <v>52</v>
      </c>
      <c r="B1" s="68"/>
    </row>
    <row r="2" spans="1:6" ht="9" customHeight="1" x14ac:dyDescent="0.25">
      <c r="A2" s="48"/>
    </row>
    <row r="3" spans="1:6" x14ac:dyDescent="0.25">
      <c r="A3" s="12" t="s">
        <v>6</v>
      </c>
      <c r="B3" s="12"/>
    </row>
    <row r="4" spans="1:6" ht="29.25" customHeight="1" x14ac:dyDescent="0.25">
      <c r="A4" s="74" t="s">
        <v>55</v>
      </c>
      <c r="B4" s="75"/>
      <c r="C4" s="17"/>
    </row>
    <row r="5" spans="1:6" ht="9.75" customHeight="1" x14ac:dyDescent="0.25">
      <c r="A5" s="2"/>
      <c r="B5" s="3"/>
    </row>
    <row r="6" spans="1:6" ht="31.5" customHeight="1" x14ac:dyDescent="0.25">
      <c r="A6" s="69" t="s">
        <v>53</v>
      </c>
      <c r="B6" s="69"/>
    </row>
    <row r="7" spans="1:6" ht="10.5" customHeight="1" x14ac:dyDescent="0.25">
      <c r="A7" s="2"/>
      <c r="B7" s="3"/>
    </row>
    <row r="8" spans="1:6" ht="16.5" thickBot="1" x14ac:dyDescent="0.3">
      <c r="A8" s="4" t="s">
        <v>7</v>
      </c>
      <c r="B8" s="3"/>
    </row>
    <row r="9" spans="1:6" x14ac:dyDescent="0.25">
      <c r="A9" s="5">
        <v>1</v>
      </c>
      <c r="B9" s="6" t="s">
        <v>49</v>
      </c>
      <c r="C9" s="9" t="s">
        <v>12</v>
      </c>
      <c r="D9" s="57" t="s">
        <v>2</v>
      </c>
      <c r="E9" s="57"/>
      <c r="F9" s="58" t="s">
        <v>2</v>
      </c>
    </row>
    <row r="10" spans="1:6" ht="10.5" customHeight="1" x14ac:dyDescent="0.25">
      <c r="A10" s="7"/>
      <c r="B10" s="3"/>
      <c r="C10" s="10"/>
      <c r="D10" s="59"/>
      <c r="E10" s="59"/>
      <c r="F10" s="60"/>
    </row>
    <row r="11" spans="1:6" ht="16.5" thickBot="1" x14ac:dyDescent="0.3">
      <c r="A11" s="3">
        <v>2</v>
      </c>
      <c r="B11" s="3" t="s">
        <v>50</v>
      </c>
      <c r="C11" s="11" t="s">
        <v>54</v>
      </c>
      <c r="D11" s="61">
        <v>40359</v>
      </c>
      <c r="E11" s="61"/>
      <c r="F11" s="62">
        <v>39617</v>
      </c>
    </row>
    <row r="12" spans="1:6" ht="12" customHeight="1" thickBot="1" x14ac:dyDescent="0.3">
      <c r="A12" s="7"/>
      <c r="B12" s="3"/>
    </row>
    <row r="13" spans="1:6" ht="16.5" thickBot="1" x14ac:dyDescent="0.3">
      <c r="A13" s="6">
        <v>3</v>
      </c>
      <c r="B13" s="3" t="s">
        <v>8</v>
      </c>
      <c r="C13" s="13" t="s">
        <v>13</v>
      </c>
      <c r="D13" s="63">
        <v>30</v>
      </c>
      <c r="E13" s="63"/>
      <c r="F13" s="64"/>
    </row>
    <row r="14" spans="1:6" ht="15" customHeight="1" thickBot="1" x14ac:dyDescent="0.3">
      <c r="B14" s="1"/>
      <c r="C14" s="16"/>
      <c r="D14" s="14"/>
      <c r="E14" s="14"/>
      <c r="F14" s="14"/>
    </row>
    <row r="15" spans="1:6" ht="20.25" customHeight="1" x14ac:dyDescent="0.25">
      <c r="A15" s="2">
        <v>4</v>
      </c>
      <c r="B15" s="3" t="s">
        <v>51</v>
      </c>
      <c r="C15" s="9" t="s">
        <v>16</v>
      </c>
      <c r="D15" s="65" t="s">
        <v>57</v>
      </c>
      <c r="E15" s="65"/>
      <c r="F15" s="66"/>
    </row>
    <row r="16" spans="1:6" x14ac:dyDescent="0.25">
      <c r="C16" s="10" t="s">
        <v>14</v>
      </c>
      <c r="D16" s="70" t="s">
        <v>28</v>
      </c>
      <c r="E16" s="70"/>
      <c r="F16" s="71"/>
    </row>
    <row r="17" spans="1:6" ht="16.5" thickBot="1" x14ac:dyDescent="0.3">
      <c r="C17" s="15" t="s">
        <v>15</v>
      </c>
      <c r="D17" s="72" t="s">
        <v>31</v>
      </c>
      <c r="E17" s="72"/>
      <c r="F17" s="73"/>
    </row>
    <row r="19" spans="1:6" ht="30.75" customHeight="1" x14ac:dyDescent="0.25">
      <c r="A19" s="22">
        <v>5</v>
      </c>
      <c r="B19" s="6" t="s">
        <v>47</v>
      </c>
      <c r="C19" s="56" t="str">
        <f>IF(ISNA(Pattern),"INVALID SELECTION - Please ensure that your choice of variant; family and pattern are consistent.","")</f>
        <v/>
      </c>
      <c r="D19" s="56"/>
      <c r="E19" s="56"/>
      <c r="F19" s="56"/>
    </row>
    <row r="20" spans="1:6" x14ac:dyDescent="0.25">
      <c r="A20" s="4" t="s">
        <v>9</v>
      </c>
      <c r="B20" s="3"/>
    </row>
    <row r="21" spans="1:6" ht="30.75" x14ac:dyDescent="0.25">
      <c r="A21" s="2"/>
      <c r="B21" s="3" t="s">
        <v>10</v>
      </c>
    </row>
    <row r="22" spans="1:6" ht="15.75" customHeight="1" x14ac:dyDescent="0.25">
      <c r="A22" s="2"/>
      <c r="B22" s="3" t="s">
        <v>11</v>
      </c>
    </row>
    <row r="23" spans="1:6" x14ac:dyDescent="0.25">
      <c r="A23" s="2"/>
      <c r="B23" s="3"/>
    </row>
    <row r="24" spans="1:6" x14ac:dyDescent="0.25">
      <c r="A24" s="2"/>
      <c r="B24" s="3"/>
    </row>
    <row r="25" spans="1:6" x14ac:dyDescent="0.25">
      <c r="A25" s="2"/>
      <c r="B25" s="3"/>
    </row>
    <row r="26" spans="1:6" x14ac:dyDescent="0.25">
      <c r="A26" s="2"/>
      <c r="B26" s="3"/>
    </row>
    <row r="27" spans="1:6" x14ac:dyDescent="0.25">
      <c r="A27" s="2"/>
      <c r="B27" s="3"/>
    </row>
    <row r="28" spans="1:6" x14ac:dyDescent="0.25">
      <c r="A28" s="2"/>
      <c r="B28" s="3"/>
    </row>
  </sheetData>
  <sheetProtection sheet="1" objects="1" scenarios="1" selectLockedCells="1"/>
  <mergeCells count="11">
    <mergeCell ref="A1:B1"/>
    <mergeCell ref="A6:B6"/>
    <mergeCell ref="D16:F16"/>
    <mergeCell ref="D17:F17"/>
    <mergeCell ref="A4:B4"/>
    <mergeCell ref="C19:F19"/>
    <mergeCell ref="D9:F9"/>
    <mergeCell ref="D10:F10"/>
    <mergeCell ref="D11:F11"/>
    <mergeCell ref="D13:F13"/>
    <mergeCell ref="D15:F15"/>
  </mergeCells>
  <conditionalFormatting sqref="A2">
    <cfRule type="expression" dxfId="1" priority="1">
      <formula>TypeSelect=2</formula>
    </cfRule>
  </conditionalFormatting>
  <dataValidations xWindow="930" yWindow="429" count="5">
    <dataValidation type="list" allowBlank="1" showInputMessage="1" showErrorMessage="1" sqref="D15">
      <formula1>Family</formula1>
    </dataValidation>
    <dataValidation type="date" showInputMessage="1" showErrorMessage="1" sqref="F11">
      <formula1>18264</formula1>
      <formula2>54788</formula2>
    </dataValidation>
    <dataValidation type="list" allowBlank="1" showInputMessage="1" showErrorMessage="1" sqref="D17">
      <formula1>Sex</formula1>
    </dataValidation>
    <dataValidation type="list" showInputMessage="1" showErrorMessage="1" sqref="D16:F16">
      <formula1>IF(FamSelect=1,Princeton,UN)</formula1>
    </dataValidation>
    <dataValidation type="list" showDropDown="1" showInputMessage="1" showErrorMessage="1" sqref="A4:B4">
      <formula1>"http://demographicestimation.iussp.org/content/indirect-estimation-child-mortality"</formula1>
    </dataValidation>
  </dataValidations>
  <hyperlinks>
    <hyperlink ref="A4" r:id="rId1" display="http://demographicestimation.iussp.org/content/indirect-estimation-child-mortality"/>
    <hyperlink ref="A4:B4" r:id="rId2" display="http://demographicestimation.iussp.org/fr/content/estimation-de-la-mortalité-des-jeunes-enfants-à-partir-des-données-des-établissements-de-santé : la technique de la naissance précédente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" sqref="A2"/>
    </sheetView>
  </sheetViews>
  <sheetFormatPr defaultColWidth="9.140625" defaultRowHeight="12.75" x14ac:dyDescent="0.2"/>
  <cols>
    <col min="1" max="1" width="35.7109375" style="18" customWidth="1"/>
    <col min="2" max="3" width="14.28515625" style="18" customWidth="1"/>
    <col min="4" max="4" width="1.42578125" style="18" customWidth="1"/>
    <col min="5" max="5" width="5.7109375" style="18" customWidth="1"/>
    <col min="6" max="6" width="20.28515625" style="18" customWidth="1"/>
    <col min="7" max="8" width="9.28515625" style="18" bestFit="1" customWidth="1"/>
    <col min="9" max="16384" width="9.140625" style="18"/>
  </cols>
  <sheetData>
    <row r="1" spans="1:9" ht="15" x14ac:dyDescent="0.25">
      <c r="A1" s="49" t="str">
        <f>"Données de "&amp;Introduction!D9&amp;" "&amp;TEXT(YEAR(Introduction!D11),"#")&amp;" enquête"</f>
        <v>Données de Malawi 2010 enquête</v>
      </c>
    </row>
    <row r="3" spans="1:9" ht="15" x14ac:dyDescent="0.25">
      <c r="F3" s="49" t="s">
        <v>18</v>
      </c>
    </row>
    <row r="4" spans="1:9" ht="16.5" x14ac:dyDescent="0.3">
      <c r="E4" s="23" t="s">
        <v>1</v>
      </c>
      <c r="F4" s="50" t="s">
        <v>3</v>
      </c>
      <c r="I4" s="20"/>
    </row>
    <row r="5" spans="1:9" x14ac:dyDescent="0.2">
      <c r="A5" s="18" t="s">
        <v>48</v>
      </c>
      <c r="C5" s="37">
        <v>0.14199999999999999</v>
      </c>
      <c r="E5" s="18">
        <v>1</v>
      </c>
      <c r="F5" s="24">
        <f>1000*(1-(1+EXP(2*($C$6+Coefficients!F8)))^-1)</f>
        <v>120.09185552114565</v>
      </c>
      <c r="I5" s="20"/>
    </row>
    <row r="6" spans="1:9" x14ac:dyDescent="0.2">
      <c r="A6" s="18" t="s">
        <v>5</v>
      </c>
      <c r="C6" s="19">
        <f>-0.5*LN((1-C5)/C5)-Coefficients!F9</f>
        <v>0.27987930738978761</v>
      </c>
      <c r="E6" s="18">
        <v>2</v>
      </c>
      <c r="F6" s="24">
        <f>1000*(1-(1+EXP(2*($C$6+Coefficients!F9)))^-1)</f>
        <v>142.00000000000003</v>
      </c>
      <c r="I6" s="20"/>
    </row>
    <row r="7" spans="1:9" x14ac:dyDescent="0.2">
      <c r="A7" s="18" t="s">
        <v>17</v>
      </c>
      <c r="C7" s="47">
        <f>Introduction!$D$11-(Introduction!$D$13*2/3)*365.25/12</f>
        <v>39750.25</v>
      </c>
      <c r="E7" s="18">
        <v>5</v>
      </c>
      <c r="F7" s="24">
        <f>1000*(1-(1+EXP(2*($C$6+Coefficients!F12)))^-1)</f>
        <v>165.98927201778656</v>
      </c>
      <c r="I7" s="20"/>
    </row>
    <row r="8" spans="1:9" x14ac:dyDescent="0.2">
      <c r="I8" s="20"/>
    </row>
    <row r="9" spans="1:9" x14ac:dyDescent="0.2">
      <c r="I9" s="20"/>
    </row>
    <row r="10" spans="1:9" x14ac:dyDescent="0.2">
      <c r="I10" s="20"/>
    </row>
  </sheetData>
  <sheetProtection sheet="1" objects="1" scenarios="1"/>
  <conditionalFormatting sqref="C5">
    <cfRule type="expression" dxfId="0" priority="1">
      <formula>TypeSelect=2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3" topLeftCell="A4" activePane="bottomLeft" state="frozenSplit"/>
      <selection pane="bottomLeft" activeCell="B1" sqref="B1"/>
    </sheetView>
  </sheetViews>
  <sheetFormatPr defaultColWidth="9.140625" defaultRowHeight="12.75" customHeight="1" x14ac:dyDescent="0.2"/>
  <cols>
    <col min="1" max="1" width="3.28515625" style="18" customWidth="1"/>
    <col min="2" max="2" width="22.85546875" style="18" bestFit="1" customWidth="1"/>
    <col min="3" max="3" width="9.140625" style="18"/>
    <col min="4" max="4" width="3.28515625" style="18" customWidth="1"/>
    <col min="5" max="5" width="12.42578125" style="18" customWidth="1"/>
    <col min="6" max="6" width="15.42578125" style="18" customWidth="1"/>
    <col min="7" max="16384" width="9.140625" style="18"/>
  </cols>
  <sheetData>
    <row r="1" spans="1:6" s="21" customFormat="1" ht="15" customHeight="1" x14ac:dyDescent="0.3"/>
    <row r="2" spans="1:6" s="21" customFormat="1" ht="15" customHeight="1" x14ac:dyDescent="0.3"/>
    <row r="3" spans="1:6" s="21" customFormat="1" ht="15" customHeight="1" x14ac:dyDescent="0.3"/>
    <row r="4" spans="1:6" s="21" customFormat="1" ht="15" customHeight="1" x14ac:dyDescent="0.3"/>
    <row r="5" spans="1:6" s="21" customFormat="1" ht="15" customHeight="1" x14ac:dyDescent="0.3">
      <c r="A5" s="76" t="str">
        <f>Introduction!D9&amp;" "&amp;TEXT(YEAR(Introduction!D11),"#")</f>
        <v>Malawi 2010</v>
      </c>
      <c r="B5" s="76"/>
      <c r="C5" s="76"/>
      <c r="E5" s="77" t="s">
        <v>32</v>
      </c>
      <c r="F5" s="77"/>
    </row>
    <row r="6" spans="1:6" ht="14.25" x14ac:dyDescent="0.2">
      <c r="A6" s="26" t="s">
        <v>56</v>
      </c>
      <c r="B6" s="26"/>
      <c r="C6" s="30">
        <f>YEAR(Introduction!D11)+YEARFRAC(DATE(YEAR(Introduction!D11)-1,12,31), Introduction!D11,1)</f>
        <v>2010.495890410959</v>
      </c>
      <c r="E6" s="51" t="s">
        <v>1</v>
      </c>
      <c r="F6" s="51" t="s">
        <v>4</v>
      </c>
    </row>
    <row r="7" spans="1:6" ht="12.75" customHeight="1" x14ac:dyDescent="0.2">
      <c r="A7" s="26"/>
      <c r="B7" s="26"/>
      <c r="C7" s="26"/>
      <c r="E7" s="34">
        <v>0</v>
      </c>
      <c r="F7" s="44"/>
    </row>
    <row r="8" spans="1:6" ht="12.75" customHeight="1" x14ac:dyDescent="0.2">
      <c r="A8" s="26" t="s">
        <v>19</v>
      </c>
      <c r="B8" s="26"/>
      <c r="C8" s="26">
        <f>MATCH(Introduction!D15,Family,0)</f>
        <v>2</v>
      </c>
      <c r="E8" s="35">
        <v>1</v>
      </c>
      <c r="F8" s="45">
        <f>HLOOKUP(Coefficients!$C$8*100+Coefficients!$C$12*10+Coefficients!$C$23,'Tables-types'!$A$2:$AB$13,5,FALSE)</f>
        <v>-1.2756596114442857</v>
      </c>
    </row>
    <row r="9" spans="1:6" ht="12.75" customHeight="1" x14ac:dyDescent="0.2">
      <c r="A9" s="26"/>
      <c r="B9" s="27" t="s">
        <v>0</v>
      </c>
      <c r="C9" s="26"/>
      <c r="E9" s="35">
        <v>2</v>
      </c>
      <c r="F9" s="45">
        <f>HLOOKUP(Coefficients!$C$8*100+Coefficients!$C$12*10+Coefficients!$C$23,'Tables-types'!$A$2:$AB$13,6,FALSE)</f>
        <v>-1.1792678283331384</v>
      </c>
    </row>
    <row r="10" spans="1:6" ht="12.75" customHeight="1" x14ac:dyDescent="0.2">
      <c r="A10" s="26"/>
      <c r="B10" s="29" t="s">
        <v>57</v>
      </c>
      <c r="C10" s="26"/>
      <c r="E10" s="35">
        <v>3</v>
      </c>
      <c r="F10" s="45">
        <f>HLOOKUP(Coefficients!$C$8*100+Coefficients!$C$12*10+Coefficients!$C$23,'Tables-types'!$A$2:$AB$13,7,FALSE)</f>
        <v>-1.1339041157033591</v>
      </c>
    </row>
    <row r="11" spans="1:6" ht="12.75" customHeight="1" x14ac:dyDescent="0.2">
      <c r="A11" s="26"/>
      <c r="B11" s="26"/>
      <c r="C11" s="26"/>
      <c r="E11" s="35">
        <v>4</v>
      </c>
      <c r="F11" s="45">
        <f>HLOOKUP(Coefficients!$C$8*100+Coefficients!$C$12*10+Coefficients!$C$23,'Tables-types'!$A$2:$AB$13,8,FALSE)</f>
        <v>-1.1061781300895608</v>
      </c>
    </row>
    <row r="12" spans="1:6" ht="12.75" customHeight="1" x14ac:dyDescent="0.2">
      <c r="A12" s="26" t="s">
        <v>14</v>
      </c>
      <c r="B12" s="26"/>
      <c r="C12" s="26">
        <f>MATCH(Introduction!D16,IF(C8=1,Princeton,UN),0)</f>
        <v>5</v>
      </c>
      <c r="E12" s="35">
        <v>5</v>
      </c>
      <c r="F12" s="45">
        <f>HLOOKUP(Coefficients!$C$8*100+Coefficients!$C$12*10+Coefficients!$C$23,'Tables-types'!$A$2:$AB$13,9,FALSE)</f>
        <v>-1.0870408602371626</v>
      </c>
    </row>
    <row r="13" spans="1:6" ht="12.75" customHeight="1" x14ac:dyDescent="0.2">
      <c r="A13" s="26"/>
      <c r="B13" s="27" t="s">
        <v>20</v>
      </c>
      <c r="C13" s="26"/>
      <c r="E13" s="35">
        <v>10</v>
      </c>
      <c r="F13" s="45">
        <f>HLOOKUP(Coefficients!$C$8*100+Coefficients!$C$12*10+Coefficients!$C$23,'Tables-types'!$A$2:$AB$13,10,FALSE)</f>
        <v>-1.0401061476730076</v>
      </c>
    </row>
    <row r="14" spans="1:6" ht="12.75" customHeight="1" x14ac:dyDescent="0.2">
      <c r="A14" s="26"/>
      <c r="B14" s="28" t="s">
        <v>21</v>
      </c>
      <c r="C14" s="26"/>
      <c r="E14" s="35">
        <v>15</v>
      </c>
      <c r="F14" s="45">
        <f>HLOOKUP(Coefficients!$C$8*100+Coefficients!$C$12*10+Coefficients!$C$23,'Tables-types'!$A$2:$AB$13,11,FALSE)</f>
        <v>-1.0121945536850772</v>
      </c>
    </row>
    <row r="15" spans="1:6" ht="15" customHeight="1" x14ac:dyDescent="0.2">
      <c r="A15" s="26"/>
      <c r="B15" s="28" t="s">
        <v>22</v>
      </c>
      <c r="C15" s="26"/>
      <c r="E15" s="36">
        <v>20</v>
      </c>
      <c r="F15" s="46">
        <f>HLOOKUP(Coefficients!$C$8*100+Coefficients!$C$12*10+Coefficients!$C$23,'Tables-types'!$A$2:$AB$13,12,FALSE)</f>
        <v>-0.97234684182353814</v>
      </c>
    </row>
    <row r="16" spans="1:6" ht="12.75" customHeight="1" x14ac:dyDescent="0.2">
      <c r="A16" s="26"/>
      <c r="B16" s="29" t="s">
        <v>23</v>
      </c>
      <c r="C16" s="26"/>
    </row>
    <row r="17" spans="1:3" ht="12.75" customHeight="1" x14ac:dyDescent="0.2">
      <c r="A17" s="26"/>
      <c r="B17" s="27" t="s">
        <v>24</v>
      </c>
      <c r="C17" s="26"/>
    </row>
    <row r="18" spans="1:3" ht="12.75" customHeight="1" x14ac:dyDescent="0.2">
      <c r="A18" s="26"/>
      <c r="B18" s="28" t="s">
        <v>25</v>
      </c>
      <c r="C18" s="26"/>
    </row>
    <row r="19" spans="1:3" ht="12.75" customHeight="1" x14ac:dyDescent="0.2">
      <c r="A19" s="26"/>
      <c r="B19" s="28" t="s">
        <v>26</v>
      </c>
      <c r="C19" s="26"/>
    </row>
    <row r="20" spans="1:3" ht="12.75" customHeight="1" x14ac:dyDescent="0.2">
      <c r="A20" s="26"/>
      <c r="B20" s="28" t="s">
        <v>27</v>
      </c>
      <c r="C20" s="26"/>
    </row>
    <row r="21" spans="1:3" ht="12.75" customHeight="1" x14ac:dyDescent="0.2">
      <c r="A21" s="26"/>
      <c r="B21" s="29" t="s">
        <v>28</v>
      </c>
      <c r="C21" s="26"/>
    </row>
    <row r="22" spans="1:3" ht="12.75" customHeight="1" x14ac:dyDescent="0.2">
      <c r="A22" s="26"/>
      <c r="B22" s="26"/>
      <c r="C22" s="26"/>
    </row>
    <row r="23" spans="1:3" ht="12.75" customHeight="1" x14ac:dyDescent="0.2">
      <c r="A23" s="26" t="s">
        <v>15</v>
      </c>
      <c r="B23" s="26"/>
      <c r="C23" s="26">
        <f>MATCH(Introduction!D17,Sex,0)</f>
        <v>3</v>
      </c>
    </row>
    <row r="24" spans="1:3" ht="12.75" customHeight="1" x14ac:dyDescent="0.2">
      <c r="A24" s="26"/>
      <c r="B24" s="27" t="s">
        <v>29</v>
      </c>
      <c r="C24" s="26"/>
    </row>
    <row r="25" spans="1:3" ht="12.75" customHeight="1" x14ac:dyDescent="0.2">
      <c r="A25" s="26"/>
      <c r="B25" s="28" t="s">
        <v>30</v>
      </c>
      <c r="C25" s="26"/>
    </row>
    <row r="26" spans="1:3" ht="15" customHeight="1" x14ac:dyDescent="0.2">
      <c r="A26" s="26"/>
      <c r="B26" s="29" t="s">
        <v>31</v>
      </c>
      <c r="C26" s="26"/>
    </row>
    <row r="27" spans="1:3" ht="12.75" customHeight="1" x14ac:dyDescent="0.2">
      <c r="A27" s="26"/>
      <c r="B27" s="26"/>
      <c r="C27" s="26"/>
    </row>
  </sheetData>
  <sheetProtection sheet="1" objects="1" scenarios="1"/>
  <mergeCells count="2">
    <mergeCell ref="A5:C5"/>
    <mergeCell ref="E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A3" sqref="A3"/>
    </sheetView>
  </sheetViews>
  <sheetFormatPr defaultColWidth="9.140625" defaultRowHeight="12.75" x14ac:dyDescent="0.2"/>
  <cols>
    <col min="1" max="1" width="10.7109375" style="18" customWidth="1"/>
    <col min="2" max="28" width="9.42578125" style="18" customWidth="1"/>
    <col min="29" max="30" width="10" style="18" customWidth="1"/>
    <col min="31" max="16384" width="9.140625" style="18"/>
  </cols>
  <sheetData>
    <row r="1" spans="1:28" ht="16.5" customHeight="1" x14ac:dyDescent="0.2">
      <c r="A1" s="18" t="s">
        <v>33</v>
      </c>
      <c r="B1" s="18" t="s">
        <v>34</v>
      </c>
    </row>
    <row r="2" spans="1:28" hidden="1" x14ac:dyDescent="0.2">
      <c r="B2" s="18">
        <v>111</v>
      </c>
      <c r="C2" s="18">
        <v>112</v>
      </c>
      <c r="D2" s="18">
        <v>113</v>
      </c>
      <c r="E2" s="18">
        <v>121</v>
      </c>
      <c r="F2" s="18">
        <v>122</v>
      </c>
      <c r="G2" s="18">
        <v>123</v>
      </c>
      <c r="H2" s="18">
        <v>131</v>
      </c>
      <c r="I2" s="18">
        <v>132</v>
      </c>
      <c r="J2" s="18">
        <v>133</v>
      </c>
      <c r="K2" s="18">
        <v>141</v>
      </c>
      <c r="L2" s="18">
        <v>142</v>
      </c>
      <c r="M2" s="18">
        <v>143</v>
      </c>
      <c r="N2" s="18">
        <v>211</v>
      </c>
      <c r="O2" s="18">
        <v>212</v>
      </c>
      <c r="P2" s="18">
        <v>213</v>
      </c>
      <c r="Q2" s="18">
        <v>221</v>
      </c>
      <c r="R2" s="18">
        <v>222</v>
      </c>
      <c r="S2" s="18">
        <v>223</v>
      </c>
      <c r="T2" s="18">
        <v>231</v>
      </c>
      <c r="U2" s="18">
        <v>232</v>
      </c>
      <c r="V2" s="18">
        <v>233</v>
      </c>
      <c r="W2" s="18">
        <v>241</v>
      </c>
      <c r="X2" s="18">
        <v>242</v>
      </c>
      <c r="Y2" s="18">
        <v>243</v>
      </c>
      <c r="Z2" s="18">
        <v>251</v>
      </c>
      <c r="AA2" s="18">
        <v>252</v>
      </c>
      <c r="AB2" s="18">
        <v>253</v>
      </c>
    </row>
    <row r="3" spans="1:28" s="21" customFormat="1" ht="16.5" x14ac:dyDescent="0.3">
      <c r="B3" s="78" t="s">
        <v>35</v>
      </c>
      <c r="C3" s="78"/>
      <c r="D3" s="78"/>
      <c r="E3" s="78" t="s">
        <v>39</v>
      </c>
      <c r="F3" s="78"/>
      <c r="G3" s="78"/>
      <c r="H3" s="78" t="s">
        <v>40</v>
      </c>
      <c r="I3" s="78"/>
      <c r="J3" s="78"/>
      <c r="K3" s="78" t="s">
        <v>41</v>
      </c>
      <c r="L3" s="78"/>
      <c r="M3" s="78"/>
      <c r="N3" s="79" t="s">
        <v>42</v>
      </c>
      <c r="O3" s="79"/>
      <c r="P3" s="79"/>
      <c r="Q3" s="79" t="s">
        <v>43</v>
      </c>
      <c r="R3" s="79"/>
      <c r="S3" s="79"/>
      <c r="T3" s="79" t="s">
        <v>44</v>
      </c>
      <c r="U3" s="79"/>
      <c r="V3" s="79"/>
      <c r="W3" s="79" t="s">
        <v>45</v>
      </c>
      <c r="X3" s="79"/>
      <c r="Y3" s="79"/>
      <c r="Z3" s="79" t="s">
        <v>46</v>
      </c>
      <c r="AA3" s="79"/>
      <c r="AB3" s="79"/>
    </row>
    <row r="4" spans="1:28" s="55" customFormat="1" ht="16.5" x14ac:dyDescent="0.3">
      <c r="A4" s="25" t="s">
        <v>1</v>
      </c>
      <c r="B4" s="52" t="s">
        <v>36</v>
      </c>
      <c r="C4" s="53" t="s">
        <v>37</v>
      </c>
      <c r="D4" s="54" t="s">
        <v>38</v>
      </c>
      <c r="E4" s="52" t="s">
        <v>36</v>
      </c>
      <c r="F4" s="53" t="s">
        <v>37</v>
      </c>
      <c r="G4" s="54" t="s">
        <v>38</v>
      </c>
      <c r="H4" s="52" t="s">
        <v>36</v>
      </c>
      <c r="I4" s="53" t="s">
        <v>37</v>
      </c>
      <c r="J4" s="54" t="s">
        <v>38</v>
      </c>
      <c r="K4" s="52" t="s">
        <v>36</v>
      </c>
      <c r="L4" s="53" t="s">
        <v>37</v>
      </c>
      <c r="M4" s="54" t="s">
        <v>38</v>
      </c>
      <c r="N4" s="52" t="s">
        <v>36</v>
      </c>
      <c r="O4" s="53" t="s">
        <v>37</v>
      </c>
      <c r="P4" s="54" t="s">
        <v>38</v>
      </c>
      <c r="Q4" s="52" t="s">
        <v>36</v>
      </c>
      <c r="R4" s="53" t="s">
        <v>37</v>
      </c>
      <c r="S4" s="54" t="s">
        <v>38</v>
      </c>
      <c r="T4" s="52" t="s">
        <v>36</v>
      </c>
      <c r="U4" s="53" t="s">
        <v>37</v>
      </c>
      <c r="V4" s="54" t="s">
        <v>38</v>
      </c>
      <c r="W4" s="52" t="s">
        <v>36</v>
      </c>
      <c r="X4" s="53" t="s">
        <v>37</v>
      </c>
      <c r="Y4" s="54" t="s">
        <v>38</v>
      </c>
      <c r="Z4" s="52" t="s">
        <v>36</v>
      </c>
      <c r="AA4" s="53" t="s">
        <v>37</v>
      </c>
      <c r="AB4" s="54" t="s">
        <v>38</v>
      </c>
    </row>
    <row r="5" spans="1:28" x14ac:dyDescent="0.2">
      <c r="A5" s="18">
        <v>0</v>
      </c>
      <c r="B5" s="31"/>
      <c r="C5" s="32"/>
      <c r="D5" s="33"/>
      <c r="E5" s="31"/>
      <c r="F5" s="32"/>
      <c r="G5" s="33"/>
      <c r="H5" s="31"/>
      <c r="I5" s="32"/>
      <c r="J5" s="33"/>
      <c r="K5" s="31"/>
      <c r="L5" s="32"/>
      <c r="M5" s="33"/>
      <c r="N5" s="31"/>
      <c r="O5" s="32"/>
      <c r="P5" s="33"/>
      <c r="Q5" s="31"/>
      <c r="R5" s="32"/>
      <c r="S5" s="33"/>
      <c r="T5" s="31"/>
      <c r="U5" s="32"/>
      <c r="V5" s="33"/>
      <c r="W5" s="31"/>
      <c r="X5" s="32"/>
      <c r="Y5" s="33"/>
      <c r="Z5" s="31"/>
      <c r="AA5" s="32"/>
      <c r="AB5" s="33"/>
    </row>
    <row r="6" spans="1:28" x14ac:dyDescent="0.2">
      <c r="A6" s="18">
        <v>1</v>
      </c>
      <c r="B6" s="38">
        <v>-1.3391918682730433</v>
      </c>
      <c r="C6" s="39">
        <v>-1.3205376539073994</v>
      </c>
      <c r="D6" s="40">
        <v>-1.3300166619272631</v>
      </c>
      <c r="E6" s="38">
        <v>-1.149542994259372</v>
      </c>
      <c r="F6" s="39">
        <v>-1.1287564594165489</v>
      </c>
      <c r="G6" s="40">
        <v>-1.1393153104759235</v>
      </c>
      <c r="H6" s="38">
        <v>-1.1995667190344683</v>
      </c>
      <c r="I6" s="39">
        <v>-1.159057693334963</v>
      </c>
      <c r="J6" s="40">
        <v>-1.1794669380666578</v>
      </c>
      <c r="K6" s="38">
        <v>-1.3008882857309396</v>
      </c>
      <c r="L6" s="39">
        <v>-1.2828282862915501</v>
      </c>
      <c r="M6" s="40">
        <v>-1.2920084625948782</v>
      </c>
      <c r="N6" s="38">
        <v>-1.2244024839391032</v>
      </c>
      <c r="O6" s="39">
        <v>-1.23753030934175</v>
      </c>
      <c r="P6" s="40">
        <v>-1.2307700164916384</v>
      </c>
      <c r="Q6" s="38">
        <v>-1.1881811084640668</v>
      </c>
      <c r="R6" s="39">
        <v>-1.1106269288043862</v>
      </c>
      <c r="S6" s="40">
        <v>-1.1491210108255552</v>
      </c>
      <c r="T6" s="38">
        <v>-1.1633364561886397</v>
      </c>
      <c r="U6" s="39">
        <v>-1.1378733283421005</v>
      </c>
      <c r="V6" s="40">
        <v>-1.1507828765224926</v>
      </c>
      <c r="W6" s="38">
        <v>-1.4833929444880147</v>
      </c>
      <c r="X6" s="39">
        <v>-1.3772257268162487</v>
      </c>
      <c r="Y6" s="40">
        <v>-1.4290933741165424</v>
      </c>
      <c r="Z6" s="38">
        <v>-1.2808737879735403</v>
      </c>
      <c r="AA6" s="39">
        <v>-1.2702343228546582</v>
      </c>
      <c r="AB6" s="40">
        <v>-1.2756596114442857</v>
      </c>
    </row>
    <row r="7" spans="1:28" x14ac:dyDescent="0.2">
      <c r="A7" s="18">
        <v>2</v>
      </c>
      <c r="B7" s="38">
        <v>-1.2482713700005119</v>
      </c>
      <c r="C7" s="39">
        <v>-1.2060902889860654</v>
      </c>
      <c r="D7" s="40">
        <v>-1.2273209044445137</v>
      </c>
      <c r="E7" s="38">
        <v>-1.0529219229132221</v>
      </c>
      <c r="F7" s="39">
        <v>-1.0009991172979613</v>
      </c>
      <c r="G7" s="40">
        <v>-1.0270730854502448</v>
      </c>
      <c r="H7" s="38">
        <v>-1.1377253644533953</v>
      </c>
      <c r="I7" s="39">
        <v>-1.0733530126616093</v>
      </c>
      <c r="J7" s="40">
        <v>-1.1054931620988286</v>
      </c>
      <c r="K7" s="38">
        <v>-1.2215537498283509</v>
      </c>
      <c r="L7" s="39">
        <v>-1.1769512130842383</v>
      </c>
      <c r="M7" s="40">
        <v>-1.199382018993584</v>
      </c>
      <c r="N7" s="38">
        <v>-1.1230471529817474</v>
      </c>
      <c r="O7" s="39">
        <v>-1.1005760900291686</v>
      </c>
      <c r="P7" s="40">
        <v>-1.111984110632724</v>
      </c>
      <c r="Q7" s="38">
        <v>-1.1426712858304264</v>
      </c>
      <c r="R7" s="39">
        <v>-1.0453999629280153</v>
      </c>
      <c r="S7" s="40">
        <v>-1.0933348058002088</v>
      </c>
      <c r="T7" s="38">
        <v>-1.0463868502835159</v>
      </c>
      <c r="U7" s="39">
        <v>-1.0078054280696105</v>
      </c>
      <c r="V7" s="40">
        <v>-1.0272791625090567</v>
      </c>
      <c r="W7" s="38">
        <v>-1.4168729131570437</v>
      </c>
      <c r="X7" s="39">
        <v>-1.2912753803659804</v>
      </c>
      <c r="Y7" s="40">
        <v>-1.3521595311804706</v>
      </c>
      <c r="Z7" s="38">
        <v>-1.1994285555271815</v>
      </c>
      <c r="AA7" s="39">
        <v>-1.1587986927915868</v>
      </c>
      <c r="AB7" s="40">
        <v>-1.1792678283331384</v>
      </c>
    </row>
    <row r="8" spans="1:28" x14ac:dyDescent="0.2">
      <c r="A8" s="18">
        <v>3</v>
      </c>
      <c r="B8" s="38">
        <v>-1.1910198660531051</v>
      </c>
      <c r="C8" s="39">
        <v>-1.1415199407859422</v>
      </c>
      <c r="D8" s="40">
        <v>-1.1663695111648762</v>
      </c>
      <c r="E8" s="38">
        <v>-1.011641800202346</v>
      </c>
      <c r="F8" s="39">
        <v>-0.94932382970969997</v>
      </c>
      <c r="G8" s="40">
        <v>-0.98051169273159389</v>
      </c>
      <c r="H8" s="38">
        <v>-1.1122189169025767</v>
      </c>
      <c r="I8" s="39">
        <v>-1.039688949985299</v>
      </c>
      <c r="J8" s="40">
        <v>-1.0757976651113399</v>
      </c>
      <c r="K8" s="38">
        <v>-1.1859677355284142</v>
      </c>
      <c r="L8" s="39">
        <v>-1.1323859197276216</v>
      </c>
      <c r="M8" s="40">
        <v>-1.1592413135184099</v>
      </c>
      <c r="N8" s="38">
        <v>-1.0763916155281843</v>
      </c>
      <c r="O8" s="39">
        <v>-1.0398150394030004</v>
      </c>
      <c r="P8" s="40">
        <v>-1.0582869252092624</v>
      </c>
      <c r="Q8" s="38">
        <v>-1.1204664319857272</v>
      </c>
      <c r="R8" s="39">
        <v>-1.0161031266207456</v>
      </c>
      <c r="S8" s="40">
        <v>-1.0674114838312492</v>
      </c>
      <c r="T8" s="38">
        <v>-0.99614963621114883</v>
      </c>
      <c r="U8" s="39">
        <v>-0.95267015404496225</v>
      </c>
      <c r="V8" s="40">
        <v>-0.9745854680761824</v>
      </c>
      <c r="W8" s="38">
        <v>-1.3824458803830362</v>
      </c>
      <c r="X8" s="39">
        <v>-1.2510802529977294</v>
      </c>
      <c r="Y8" s="40">
        <v>-1.3146345295832591</v>
      </c>
      <c r="Z8" s="38">
        <v>-1.1601037320689203</v>
      </c>
      <c r="AA8" s="39">
        <v>-1.1075442776129736</v>
      </c>
      <c r="AB8" s="40">
        <v>-1.1339041157033591</v>
      </c>
    </row>
    <row r="9" spans="1:28" x14ac:dyDescent="0.2">
      <c r="A9" s="18">
        <v>4</v>
      </c>
      <c r="B9" s="38">
        <v>-1.1495155578742873</v>
      </c>
      <c r="C9" s="39">
        <v>-1.0955047349247578</v>
      </c>
      <c r="D9" s="40">
        <v>-1.1225793890829769</v>
      </c>
      <c r="E9" s="38">
        <v>-0.99004099456392958</v>
      </c>
      <c r="F9" s="39">
        <v>-0.92335583908746821</v>
      </c>
      <c r="G9" s="40">
        <v>-0.95668616163910714</v>
      </c>
      <c r="H9" s="38">
        <v>-1.095915405129446</v>
      </c>
      <c r="I9" s="39">
        <v>-1.0182341470351175</v>
      </c>
      <c r="J9" s="40">
        <v>-1.0568390913683008</v>
      </c>
      <c r="K9" s="38">
        <v>-1.162235485562451</v>
      </c>
      <c r="L9" s="39">
        <v>-1.1053871731772904</v>
      </c>
      <c r="M9" s="40">
        <v>-1.133848489507731</v>
      </c>
      <c r="N9" s="38">
        <v>-1.0483131224481017</v>
      </c>
      <c r="O9" s="39">
        <v>-1.0046334008611115</v>
      </c>
      <c r="P9" s="40">
        <v>-1.0266375793312168</v>
      </c>
      <c r="Q9" s="38">
        <v>-1.1064494491943582</v>
      </c>
      <c r="R9" s="39">
        <v>-0.99875000439963968</v>
      </c>
      <c r="S9" s="40">
        <v>-1.0516452658577295</v>
      </c>
      <c r="T9" s="38">
        <v>-0.96773940096371158</v>
      </c>
      <c r="U9" s="39">
        <v>-0.9220865668115743</v>
      </c>
      <c r="V9" s="40">
        <v>-0.94508557737724608</v>
      </c>
      <c r="W9" s="38">
        <v>-1.3597144854110406</v>
      </c>
      <c r="X9" s="39">
        <v>-1.2265311577755469</v>
      </c>
      <c r="Y9" s="40">
        <v>-1.2909394381592718</v>
      </c>
      <c r="Z9" s="38">
        <v>-1.1355661598497071</v>
      </c>
      <c r="AA9" s="39">
        <v>-1.0767436947993454</v>
      </c>
      <c r="AB9" s="40">
        <v>-1.1061781300895608</v>
      </c>
    </row>
    <row r="10" spans="1:28" x14ac:dyDescent="0.2">
      <c r="A10" s="18">
        <v>5</v>
      </c>
      <c r="B10" s="38">
        <v>-1.1185632260148939</v>
      </c>
      <c r="C10" s="39">
        <v>-1.061325256602174</v>
      </c>
      <c r="D10" s="40">
        <v>-1.0899897929411233</v>
      </c>
      <c r="E10" s="38">
        <v>-0.97803104804351482</v>
      </c>
      <c r="F10" s="39">
        <v>-0.90879111177777439</v>
      </c>
      <c r="G10" s="40">
        <v>-0.94337274491278955</v>
      </c>
      <c r="H10" s="38">
        <v>-1.0839281949744348</v>
      </c>
      <c r="I10" s="39">
        <v>-1.0034528162299363</v>
      </c>
      <c r="J10" s="40">
        <v>-1.0434107208936003</v>
      </c>
      <c r="K10" s="38">
        <v>-1.1443836734991739</v>
      </c>
      <c r="L10" s="39">
        <v>-1.0842444395521329</v>
      </c>
      <c r="M10" s="40">
        <v>-1.1143192900977046</v>
      </c>
      <c r="N10" s="38">
        <v>-1.0292629455595335</v>
      </c>
      <c r="O10" s="39">
        <v>-0.98147966750972182</v>
      </c>
      <c r="P10" s="40">
        <v>-1.005518141540678</v>
      </c>
      <c r="Q10" s="38">
        <v>-1.0965955555752871</v>
      </c>
      <c r="R10" s="39">
        <v>-0.98713578518709799</v>
      </c>
      <c r="S10" s="40">
        <v>-1.040870571612214</v>
      </c>
      <c r="T10" s="38">
        <v>-0.9494788835701552</v>
      </c>
      <c r="U10" s="39">
        <v>-0.90273094854934122</v>
      </c>
      <c r="V10" s="40">
        <v>-0.92627696607578747</v>
      </c>
      <c r="W10" s="38">
        <v>-1.3430952157810709</v>
      </c>
      <c r="X10" s="39">
        <v>-1.2095785232792193</v>
      </c>
      <c r="Y10" s="40">
        <v>-1.2741582599497068</v>
      </c>
      <c r="Z10" s="38">
        <v>-1.1183426521790116</v>
      </c>
      <c r="AA10" s="39">
        <v>-1.0557703137725243</v>
      </c>
      <c r="AB10" s="40">
        <v>-1.0870408602371626</v>
      </c>
    </row>
    <row r="11" spans="1:28" x14ac:dyDescent="0.2">
      <c r="A11" s="18">
        <v>10</v>
      </c>
      <c r="B11" s="38">
        <v>-1.0393562968308907</v>
      </c>
      <c r="C11" s="39">
        <v>-0.97867737240738273</v>
      </c>
      <c r="D11" s="40">
        <v>-1.0090525505490437</v>
      </c>
      <c r="E11" s="38">
        <v>-0.94784307566733739</v>
      </c>
      <c r="F11" s="39">
        <v>-0.87426674682746675</v>
      </c>
      <c r="G11" s="40">
        <v>-0.9109759656016303</v>
      </c>
      <c r="H11" s="38">
        <v>-1.0472539080439389</v>
      </c>
      <c r="I11" s="39">
        <v>-0.96210277111891918</v>
      </c>
      <c r="J11" s="40">
        <v>-1.0043334640576214</v>
      </c>
      <c r="K11" s="38">
        <v>-1.0968312103313975</v>
      </c>
      <c r="L11" s="39">
        <v>-1.0329081865332934</v>
      </c>
      <c r="M11" s="40">
        <v>-1.0648450322432061</v>
      </c>
      <c r="N11" s="38">
        <v>-0.98369901448796815</v>
      </c>
      <c r="O11" s="39">
        <v>-0.93040263712809212</v>
      </c>
      <c r="P11" s="40">
        <v>-0.95717334253081887</v>
      </c>
      <c r="Q11" s="38">
        <v>-1.0710479766829692</v>
      </c>
      <c r="R11" s="39">
        <v>-0.96012756983373815</v>
      </c>
      <c r="S11" s="40">
        <v>-1.0145804306666857</v>
      </c>
      <c r="T11" s="38">
        <v>-0.91071238550681488</v>
      </c>
      <c r="U11" s="39">
        <v>-0.86341317190230826</v>
      </c>
      <c r="V11" s="40">
        <v>-0.88724264033592859</v>
      </c>
      <c r="W11" s="38">
        <v>-1.2967451336857732</v>
      </c>
      <c r="X11" s="39">
        <v>-1.1678086462282879</v>
      </c>
      <c r="Y11" s="40">
        <v>-1.2303496154337019</v>
      </c>
      <c r="Z11" s="38">
        <v>-1.0743948523980273</v>
      </c>
      <c r="AA11" s="39">
        <v>-1.0059690881890577</v>
      </c>
      <c r="AB11" s="40">
        <v>-1.0401061476730076</v>
      </c>
    </row>
    <row r="12" spans="1:28" x14ac:dyDescent="0.2">
      <c r="A12" s="18">
        <v>15</v>
      </c>
      <c r="B12" s="38">
        <v>-0.99810318323243907</v>
      </c>
      <c r="C12" s="39">
        <v>-0.93456378789298888</v>
      </c>
      <c r="D12" s="40">
        <v>-0.96635456814626275</v>
      </c>
      <c r="E12" s="38">
        <v>-0.92724294571284704</v>
      </c>
      <c r="F12" s="39">
        <v>-0.85272014880258951</v>
      </c>
      <c r="G12" s="40">
        <v>-0.88990310948808893</v>
      </c>
      <c r="H12" s="38">
        <v>-1.0232404683298353</v>
      </c>
      <c r="I12" s="39">
        <v>-0.93688771389348002</v>
      </c>
      <c r="J12" s="40">
        <v>-0.97971406825728613</v>
      </c>
      <c r="K12" s="38">
        <v>-1.0631132391187417</v>
      </c>
      <c r="L12" s="39">
        <v>-0.99562585121052949</v>
      </c>
      <c r="M12" s="40">
        <v>-1.0293119689456429</v>
      </c>
      <c r="N12" s="38">
        <v>-0.95845256110003996</v>
      </c>
      <c r="O12" s="39">
        <v>-0.90544375058891757</v>
      </c>
      <c r="P12" s="40">
        <v>-0.93208088942572564</v>
      </c>
      <c r="Q12" s="38">
        <v>-1.0502865418043261</v>
      </c>
      <c r="R12" s="39">
        <v>-0.93957838384724868</v>
      </c>
      <c r="S12" s="40">
        <v>-0.99395789712628757</v>
      </c>
      <c r="T12" s="38">
        <v>-0.89415623808717182</v>
      </c>
      <c r="U12" s="39">
        <v>-0.84720717813866564</v>
      </c>
      <c r="V12" s="40">
        <v>-0.87086768371809842</v>
      </c>
      <c r="W12" s="38">
        <v>-1.2584276949461242</v>
      </c>
      <c r="X12" s="39">
        <v>-1.1373286585570146</v>
      </c>
      <c r="Y12" s="40">
        <v>-1.1963047021648439</v>
      </c>
      <c r="Z12" s="38">
        <v>-1.046640904616448</v>
      </c>
      <c r="AA12" s="39">
        <v>-0.9778828398588445</v>
      </c>
      <c r="AB12" s="40">
        <v>-1.0121945536850772</v>
      </c>
    </row>
    <row r="13" spans="1:28" x14ac:dyDescent="0.2">
      <c r="A13" s="18">
        <v>20</v>
      </c>
      <c r="B13" s="41">
        <v>-0.9416333856114224</v>
      </c>
      <c r="C13" s="42">
        <v>-0.88577608039760869</v>
      </c>
      <c r="D13" s="43">
        <v>-0.91382222014342573</v>
      </c>
      <c r="E13" s="41">
        <v>-0.89806980739238718</v>
      </c>
      <c r="F13" s="42">
        <v>-0.82207221968309652</v>
      </c>
      <c r="G13" s="43">
        <v>-0.85999289910331278</v>
      </c>
      <c r="H13" s="41">
        <v>-0.98210627496614655</v>
      </c>
      <c r="I13" s="42">
        <v>-0.90144694160929184</v>
      </c>
      <c r="J13" s="43">
        <v>-0.94156371692343144</v>
      </c>
      <c r="K13" s="41">
        <v>-1.0130422551600544</v>
      </c>
      <c r="L13" s="42">
        <v>-0.94491044364009291</v>
      </c>
      <c r="M13" s="43">
        <v>-0.97893414503700538</v>
      </c>
      <c r="N13" s="41">
        <v>-0.92315126707712025</v>
      </c>
      <c r="O13" s="42">
        <v>-0.87353503704912039</v>
      </c>
      <c r="P13" s="43">
        <v>-0.89850801280079284</v>
      </c>
      <c r="Q13" s="41">
        <v>-1.0150860472583132</v>
      </c>
      <c r="R13" s="42">
        <v>-0.90716031396523533</v>
      </c>
      <c r="S13" s="43">
        <v>-0.96027265708124088</v>
      </c>
      <c r="T13" s="41">
        <v>-0.87450042882312029</v>
      </c>
      <c r="U13" s="42">
        <v>-0.82539225007655914</v>
      </c>
      <c r="V13" s="43">
        <v>-0.85012871104987098</v>
      </c>
      <c r="W13" s="41">
        <v>-1.2020971767372759</v>
      </c>
      <c r="X13" s="42">
        <v>-1.0804886999840153</v>
      </c>
      <c r="Y13" s="43">
        <v>-1.1397670872678705</v>
      </c>
      <c r="Z13" s="41">
        <v>-1.0066773582389617</v>
      </c>
      <c r="AA13" s="42">
        <v>-0.93810586936643969</v>
      </c>
      <c r="AB13" s="43">
        <v>-0.97234684182353814</v>
      </c>
    </row>
  </sheetData>
  <sheetProtection sheet="1" objects="1" scenarios="1"/>
  <mergeCells count="9">
    <mergeCell ref="B3:D3"/>
    <mergeCell ref="E3:G3"/>
    <mergeCell ref="H3:J3"/>
    <mergeCell ref="K3:M3"/>
    <mergeCell ref="Z3:AB3"/>
    <mergeCell ref="W3:Y3"/>
    <mergeCell ref="T3:V3"/>
    <mergeCell ref="Q3:S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Introduction</vt:lpstr>
      <vt:lpstr>Méthode</vt:lpstr>
      <vt:lpstr>Coefficients</vt:lpstr>
      <vt:lpstr>Tables-types</vt:lpstr>
      <vt:lpstr>Family</vt:lpstr>
      <vt:lpstr>FamSelect</vt:lpstr>
      <vt:lpstr>Pattern</vt:lpstr>
      <vt:lpstr>Princeton</vt:lpstr>
      <vt:lpstr>Sex</vt:lpstr>
      <vt:lpstr>UN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Anne</cp:lastModifiedBy>
  <dcterms:created xsi:type="dcterms:W3CDTF">2012-05-08T12:24:09Z</dcterms:created>
  <dcterms:modified xsi:type="dcterms:W3CDTF">2015-05-06T17:35:48Z</dcterms:modified>
</cp:coreProperties>
</file>